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228"/>
  <workbookPr/>
  <mc:AlternateContent xmlns:mc="http://schemas.openxmlformats.org/markup-compatibility/2006">
    <mc:Choice Requires="x15">
      <x15ac:absPath xmlns:x15ac="http://schemas.microsoft.com/office/spreadsheetml/2010/11/ac" url="D:\MT\Výběrko Olšany\Výběrové řízení - dokumentace\"/>
    </mc:Choice>
  </mc:AlternateContent>
  <bookViews>
    <workbookView xWindow="0" yWindow="0" windowWidth="20490" windowHeight="7755" xr2:uid="{00000000-000D-0000-FFFF-FFFF00000000}"/>
  </bookViews>
  <sheets>
    <sheet name="Hřiště Olšany" sheetId="1" r:id="rId1"/>
  </sheets>
  <definedNames>
    <definedName name="_xlnm.Print_Titles" localSheetId="0">'Hřiště Olšany'!$119:$119</definedName>
    <definedName name="_xlnm.Print_Area" localSheetId="0">('Hřiště Olšany'!$C$4:$Q$70,'Hřiště Olšany'!$C$76:$Q$104,'Hřiště Olšany'!$C$110:$Q$206)</definedName>
  </definedNames>
  <calcPr calcId="171026" concurrentCalc="0"/>
</workbook>
</file>

<file path=xl/calcChain.xml><?xml version="1.0" encoding="utf-8"?>
<calcChain xmlns="http://schemas.openxmlformats.org/spreadsheetml/2006/main">
  <c r="BE100" i="1" l="1"/>
  <c r="BF100" i="1"/>
  <c r="BG100" i="1"/>
  <c r="BH100" i="1"/>
  <c r="BI100" i="1"/>
  <c r="BE101" i="1"/>
  <c r="BF101" i="1"/>
  <c r="BG101" i="1"/>
  <c r="BH101" i="1"/>
  <c r="BI101" i="1"/>
  <c r="N99" i="1"/>
  <c r="N145" i="1"/>
  <c r="N123" i="1"/>
  <c r="N128" i="1"/>
  <c r="N133" i="1"/>
  <c r="N136" i="1"/>
  <c r="N137" i="1"/>
  <c r="N142" i="1"/>
  <c r="N122" i="1"/>
  <c r="N172" i="1"/>
  <c r="N196" i="1"/>
  <c r="N201" i="1"/>
  <c r="N195" i="1"/>
  <c r="N96" i="1"/>
  <c r="BK203" i="1"/>
  <c r="BK204" i="1"/>
  <c r="BK205" i="1"/>
  <c r="BK206" i="1"/>
  <c r="BK202" i="1"/>
  <c r="N202" i="1"/>
  <c r="N97" i="1"/>
  <c r="N95" i="1"/>
  <c r="N149" i="1"/>
  <c r="N154" i="1"/>
  <c r="N155" i="1"/>
  <c r="N156" i="1"/>
  <c r="N157" i="1"/>
  <c r="N158" i="1"/>
  <c r="N148" i="1"/>
  <c r="BK160" i="1"/>
  <c r="BK162" i="1"/>
  <c r="BK163" i="1"/>
  <c r="BK164" i="1"/>
  <c r="BK159" i="1"/>
  <c r="N159" i="1"/>
  <c r="N166" i="1"/>
  <c r="N167" i="1"/>
  <c r="N168" i="1"/>
  <c r="N170" i="1"/>
  <c r="N171" i="1"/>
  <c r="N173" i="1"/>
  <c r="N174" i="1"/>
  <c r="N175" i="1"/>
  <c r="N165" i="1"/>
  <c r="N185" i="1"/>
  <c r="N190" i="1"/>
  <c r="N184" i="1"/>
  <c r="BK193" i="1"/>
  <c r="BK192" i="1"/>
  <c r="N192" i="1"/>
  <c r="N121" i="1"/>
  <c r="N194" i="1"/>
  <c r="N120" i="1"/>
  <c r="BK166" i="1"/>
  <c r="BK167" i="1"/>
  <c r="BK168" i="1"/>
  <c r="BK170" i="1"/>
  <c r="BK171" i="1"/>
  <c r="BK173" i="1"/>
  <c r="BK174" i="1"/>
  <c r="BK175" i="1"/>
  <c r="BK165" i="1"/>
  <c r="BK123" i="1"/>
  <c r="BK128" i="1"/>
  <c r="BK133" i="1"/>
  <c r="BK136" i="1"/>
  <c r="BK137" i="1"/>
  <c r="BK122" i="1"/>
  <c r="BK149" i="1"/>
  <c r="BK154" i="1"/>
  <c r="BK155" i="1"/>
  <c r="BK156" i="1"/>
  <c r="BK157" i="1"/>
  <c r="BK158" i="1"/>
  <c r="BK148" i="1"/>
  <c r="BK185" i="1"/>
  <c r="BK190" i="1"/>
  <c r="BK184" i="1"/>
  <c r="BK121" i="1"/>
  <c r="BK196" i="1"/>
  <c r="BK197" i="1"/>
  <c r="BK201" i="1"/>
  <c r="BK195" i="1"/>
  <c r="BK194" i="1"/>
  <c r="BK120" i="1"/>
  <c r="N92" i="1"/>
  <c r="N89" i="1"/>
  <c r="N90" i="1"/>
  <c r="N91" i="1"/>
  <c r="N93" i="1"/>
  <c r="N94" i="1"/>
  <c r="N88" i="1"/>
  <c r="N87" i="1"/>
  <c r="M23" i="1"/>
  <c r="M24" i="1"/>
  <c r="M26" i="1"/>
  <c r="H28" i="1"/>
  <c r="M28" i="1"/>
  <c r="BF123" i="1"/>
  <c r="BF128" i="1"/>
  <c r="BF133" i="1"/>
  <c r="BF136" i="1"/>
  <c r="BF137" i="1"/>
  <c r="BF149" i="1"/>
  <c r="BF154" i="1"/>
  <c r="BF155" i="1"/>
  <c r="BF156" i="1"/>
  <c r="BF157" i="1"/>
  <c r="BF158" i="1"/>
  <c r="BF160" i="1"/>
  <c r="BF162" i="1"/>
  <c r="BF163" i="1"/>
  <c r="BF164" i="1"/>
  <c r="BF166" i="1"/>
  <c r="BF167" i="1"/>
  <c r="BF168" i="1"/>
  <c r="BF170" i="1"/>
  <c r="BF171" i="1"/>
  <c r="BF173" i="1"/>
  <c r="BF174" i="1"/>
  <c r="BF175" i="1"/>
  <c r="BF185" i="1"/>
  <c r="BF190" i="1"/>
  <c r="BF193" i="1"/>
  <c r="BF196" i="1"/>
  <c r="BF197" i="1"/>
  <c r="BF201" i="1"/>
  <c r="BF203" i="1"/>
  <c r="BF204" i="1"/>
  <c r="BF205" i="1"/>
  <c r="BF206" i="1"/>
  <c r="H29" i="1"/>
  <c r="M29" i="1"/>
  <c r="BG123" i="1"/>
  <c r="BG128" i="1"/>
  <c r="BG133" i="1"/>
  <c r="BG136" i="1"/>
  <c r="BG137" i="1"/>
  <c r="BG149" i="1"/>
  <c r="BG154" i="1"/>
  <c r="BG155" i="1"/>
  <c r="BG156" i="1"/>
  <c r="BG157" i="1"/>
  <c r="BG158" i="1"/>
  <c r="BG160" i="1"/>
  <c r="BG162" i="1"/>
  <c r="BG163" i="1"/>
  <c r="BG164" i="1"/>
  <c r="BG166" i="1"/>
  <c r="BG167" i="1"/>
  <c r="BG168" i="1"/>
  <c r="BG170" i="1"/>
  <c r="BG171" i="1"/>
  <c r="BG173" i="1"/>
  <c r="BG174" i="1"/>
  <c r="BG175" i="1"/>
  <c r="BG185" i="1"/>
  <c r="BG190" i="1"/>
  <c r="BG193" i="1"/>
  <c r="BG196" i="1"/>
  <c r="BG197" i="1"/>
  <c r="BG201" i="1"/>
  <c r="BG203" i="1"/>
  <c r="BG204" i="1"/>
  <c r="BG205" i="1"/>
  <c r="BG206" i="1"/>
  <c r="H30" i="1"/>
  <c r="BH123" i="1"/>
  <c r="BH128" i="1"/>
  <c r="BH133" i="1"/>
  <c r="BH136" i="1"/>
  <c r="BH137" i="1"/>
  <c r="BH149" i="1"/>
  <c r="BH154" i="1"/>
  <c r="BH155" i="1"/>
  <c r="BH156" i="1"/>
  <c r="BH157" i="1"/>
  <c r="BH158" i="1"/>
  <c r="BH160" i="1"/>
  <c r="BH162" i="1"/>
  <c r="BH163" i="1"/>
  <c r="BH164" i="1"/>
  <c r="BH166" i="1"/>
  <c r="BH167" i="1"/>
  <c r="BH168" i="1"/>
  <c r="BH170" i="1"/>
  <c r="BH171" i="1"/>
  <c r="BH173" i="1"/>
  <c r="BH174" i="1"/>
  <c r="BH175" i="1"/>
  <c r="BH185" i="1"/>
  <c r="BH190" i="1"/>
  <c r="BH193" i="1"/>
  <c r="BH196" i="1"/>
  <c r="BH197" i="1"/>
  <c r="BH201" i="1"/>
  <c r="BH203" i="1"/>
  <c r="BH204" i="1"/>
  <c r="BH205" i="1"/>
  <c r="BH206" i="1"/>
  <c r="H31" i="1"/>
  <c r="BI123" i="1"/>
  <c r="BI128" i="1"/>
  <c r="BI133" i="1"/>
  <c r="BI136" i="1"/>
  <c r="BI137" i="1"/>
  <c r="BI149" i="1"/>
  <c r="BI154" i="1"/>
  <c r="BI155" i="1"/>
  <c r="BI156" i="1"/>
  <c r="BI157" i="1"/>
  <c r="BI158" i="1"/>
  <c r="BI160" i="1"/>
  <c r="BI162" i="1"/>
  <c r="BI163" i="1"/>
  <c r="BI164" i="1"/>
  <c r="BI166" i="1"/>
  <c r="BI167" i="1"/>
  <c r="BI168" i="1"/>
  <c r="BI170" i="1"/>
  <c r="BI171" i="1"/>
  <c r="BI173" i="1"/>
  <c r="BI174" i="1"/>
  <c r="BI175" i="1"/>
  <c r="BI185" i="1"/>
  <c r="BI190" i="1"/>
  <c r="BI193" i="1"/>
  <c r="BI196" i="1"/>
  <c r="BI197" i="1"/>
  <c r="BI201" i="1"/>
  <c r="BI203" i="1"/>
  <c r="BI204" i="1"/>
  <c r="BI205" i="1"/>
  <c r="BI206" i="1"/>
  <c r="H32" i="1"/>
  <c r="L34" i="1"/>
  <c r="F78" i="1"/>
  <c r="F80" i="1"/>
  <c r="M80" i="1"/>
  <c r="F82" i="1"/>
  <c r="M82" i="1"/>
  <c r="F83" i="1"/>
  <c r="M83" i="1"/>
  <c r="L104" i="1"/>
  <c r="F112" i="1"/>
  <c r="F114" i="1"/>
  <c r="M114" i="1"/>
  <c r="F116" i="1"/>
  <c r="M116" i="1"/>
  <c r="F117" i="1"/>
  <c r="M117" i="1"/>
  <c r="W123" i="1"/>
  <c r="W128" i="1"/>
  <c r="W133" i="1"/>
  <c r="W136" i="1"/>
  <c r="W137" i="1"/>
  <c r="W122" i="1"/>
  <c r="W149" i="1"/>
  <c r="W154" i="1"/>
  <c r="W155" i="1"/>
  <c r="W156" i="1"/>
  <c r="W157" i="1"/>
  <c r="W158" i="1"/>
  <c r="W148" i="1"/>
  <c r="W160" i="1"/>
  <c r="W162" i="1"/>
  <c r="W163" i="1"/>
  <c r="W164" i="1"/>
  <c r="W159" i="1"/>
  <c r="W166" i="1"/>
  <c r="W167" i="1"/>
  <c r="W168" i="1"/>
  <c r="W170" i="1"/>
  <c r="W171" i="1"/>
  <c r="W173" i="1"/>
  <c r="W174" i="1"/>
  <c r="W175" i="1"/>
  <c r="W165" i="1"/>
  <c r="W185" i="1"/>
  <c r="W190" i="1"/>
  <c r="W184" i="1"/>
  <c r="W193" i="1"/>
  <c r="W192" i="1"/>
  <c r="W121" i="1"/>
  <c r="W196" i="1"/>
  <c r="W197" i="1"/>
  <c r="W201" i="1"/>
  <c r="W195" i="1"/>
  <c r="W203" i="1"/>
  <c r="W204" i="1"/>
  <c r="W205" i="1"/>
  <c r="W206" i="1"/>
  <c r="W202" i="1"/>
  <c r="W194" i="1"/>
  <c r="W120" i="1"/>
  <c r="Y123" i="1"/>
  <c r="Y128" i="1"/>
  <c r="Y133" i="1"/>
  <c r="Y136" i="1"/>
  <c r="Y137" i="1"/>
  <c r="Y122" i="1"/>
  <c r="Y149" i="1"/>
  <c r="Y154" i="1"/>
  <c r="Y155" i="1"/>
  <c r="Y156" i="1"/>
  <c r="Y157" i="1"/>
  <c r="Y158" i="1"/>
  <c r="Y148" i="1"/>
  <c r="Y160" i="1"/>
  <c r="Y162" i="1"/>
  <c r="Y163" i="1"/>
  <c r="Y164" i="1"/>
  <c r="Y159" i="1"/>
  <c r="Y166" i="1"/>
  <c r="Y167" i="1"/>
  <c r="Y168" i="1"/>
  <c r="Y170" i="1"/>
  <c r="Y171" i="1"/>
  <c r="Y173" i="1"/>
  <c r="Y174" i="1"/>
  <c r="Y175" i="1"/>
  <c r="Y165" i="1"/>
  <c r="Y185" i="1"/>
  <c r="Y190" i="1"/>
  <c r="Y184" i="1"/>
  <c r="Y193" i="1"/>
  <c r="Y192" i="1"/>
  <c r="Y121" i="1"/>
  <c r="Y196" i="1"/>
  <c r="Y197" i="1"/>
  <c r="Y201" i="1"/>
  <c r="Y195" i="1"/>
  <c r="Y203" i="1"/>
  <c r="Y204" i="1"/>
  <c r="Y205" i="1"/>
  <c r="Y206" i="1"/>
  <c r="Y202" i="1"/>
  <c r="Y194" i="1"/>
  <c r="Y120" i="1"/>
  <c r="AA123" i="1"/>
  <c r="AA128" i="1"/>
  <c r="AA133" i="1"/>
  <c r="AA136" i="1"/>
  <c r="AA137" i="1"/>
  <c r="AA122" i="1"/>
  <c r="AA149" i="1"/>
  <c r="AA154" i="1"/>
  <c r="AA155" i="1"/>
  <c r="AA156" i="1"/>
  <c r="AA157" i="1"/>
  <c r="AA158" i="1"/>
  <c r="AA148" i="1"/>
  <c r="AA160" i="1"/>
  <c r="AA162" i="1"/>
  <c r="AA163" i="1"/>
  <c r="AA164" i="1"/>
  <c r="AA159" i="1"/>
  <c r="AA166" i="1"/>
  <c r="AA167" i="1"/>
  <c r="AA168" i="1"/>
  <c r="AA170" i="1"/>
  <c r="AA171" i="1"/>
  <c r="AA173" i="1"/>
  <c r="AA174" i="1"/>
  <c r="AA175" i="1"/>
  <c r="AA165" i="1"/>
  <c r="AA185" i="1"/>
  <c r="AA190" i="1"/>
  <c r="AA184" i="1"/>
  <c r="AA193" i="1"/>
  <c r="AA192" i="1"/>
  <c r="AA121" i="1"/>
  <c r="AA196" i="1"/>
  <c r="AA197" i="1"/>
  <c r="AA201" i="1"/>
  <c r="AA195" i="1"/>
  <c r="AA203" i="1"/>
  <c r="AA204" i="1"/>
  <c r="AA205" i="1"/>
  <c r="AA206" i="1"/>
  <c r="AA202" i="1"/>
  <c r="AA194" i="1"/>
  <c r="AA120" i="1"/>
  <c r="BE123" i="1"/>
  <c r="BE128" i="1"/>
  <c r="BE133" i="1"/>
  <c r="BE136" i="1"/>
  <c r="BE137" i="1"/>
  <c r="BE149" i="1"/>
  <c r="BE154" i="1"/>
  <c r="BE155" i="1"/>
  <c r="BE156" i="1"/>
  <c r="BE157" i="1"/>
  <c r="BE158" i="1"/>
  <c r="N160" i="1"/>
  <c r="BE160" i="1"/>
  <c r="N162" i="1"/>
  <c r="BE162" i="1"/>
  <c r="N163" i="1"/>
  <c r="BE163" i="1"/>
  <c r="N164" i="1"/>
  <c r="BE164" i="1"/>
  <c r="BE166" i="1"/>
  <c r="BE167" i="1"/>
  <c r="BE168" i="1"/>
  <c r="BE170" i="1"/>
  <c r="BE171" i="1"/>
  <c r="BE173" i="1"/>
  <c r="BE174" i="1"/>
  <c r="BE175" i="1"/>
  <c r="BE185" i="1"/>
  <c r="BE190" i="1"/>
  <c r="N193" i="1"/>
  <c r="BE193" i="1"/>
  <c r="BE196" i="1"/>
  <c r="BE197" i="1"/>
  <c r="BE201" i="1"/>
  <c r="N203" i="1"/>
  <c r="BE203" i="1"/>
  <c r="N204" i="1"/>
  <c r="BE204" i="1"/>
  <c r="N205" i="1"/>
  <c r="BE205" i="1"/>
  <c r="N206" i="1"/>
  <c r="BE206" i="1"/>
</calcChain>
</file>

<file path=xl/sharedStrings.xml><?xml version="1.0" encoding="utf-8"?>
<sst xmlns="http://schemas.openxmlformats.org/spreadsheetml/2006/main" count="776" uniqueCount="204">
  <si>
    <t>List obsahuje:</t>
  </si>
  <si>
    <t>1) Krycí list rozpočtu</t>
  </si>
  <si>
    <t>2) Rekapitulace rozpočtu</t>
  </si>
  <si>
    <t>3) Rozpočet</t>
  </si>
  <si>
    <t>optimalizováno pro tisk sestav ve formátu A4 - na výšku</t>
  </si>
  <si>
    <t>&gt;&gt;  skryté sloupce  &lt;&lt;</t>
  </si>
  <si>
    <t>{61997B76-9DE8-474E-A349-962FBF14E4F7}</t>
  </si>
  <si>
    <t>2</t>
  </si>
  <si>
    <t>KRYCÍ LIST ROZPOČTU</t>
  </si>
  <si>
    <t>v ---  níže se nacházejí doplnkové a pomocné údaje k sestavám  --- v</t>
  </si>
  <si>
    <t>False</t>
  </si>
  <si>
    <t>Stavba:</t>
  </si>
  <si>
    <t>Víceúčelové sporrtovní hřiště - Olšany</t>
  </si>
  <si>
    <t>JKSO:</t>
  </si>
  <si>
    <t>CC-CZ:</t>
  </si>
  <si>
    <t>Místo:</t>
  </si>
  <si>
    <t>Datum:</t>
  </si>
  <si>
    <t>Objednavatel:</t>
  </si>
  <si>
    <t>Obec Olšany</t>
  </si>
  <si>
    <t>IČ:</t>
  </si>
  <si>
    <t>00373851</t>
  </si>
  <si>
    <t>DIČ:</t>
  </si>
  <si>
    <t>Zhotovitel: Linhart spol. s r.o.</t>
  </si>
  <si>
    <t>IČ: 47052121</t>
  </si>
  <si>
    <t>DIČ: CZ47052121</t>
  </si>
  <si>
    <t>Projektant:</t>
  </si>
  <si>
    <t>Zpracovatel:</t>
  </si>
  <si>
    <t>Náklady z rozpočtu</t>
  </si>
  <si>
    <t>Ostatní náklady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</si>
  <si>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</si>
  <si>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</si>
  <si>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</si>
  <si>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</si>
  <si>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</si>
  <si>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</si>
  <si>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</si>
  <si>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</si>
  <si>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</si>
  <si>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</si>
  <si>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</si>
  <si>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</si>
  <si>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</si>
  <si>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</si>
  <si>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</si>
  <si>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</si>
  <si>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</si>
  <si>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ROZPOČTU</t>
  </si>
  <si>
    <t>Zhotovitel:</t>
  </si>
  <si>
    <t>Kód - Popis</t>
  </si>
  <si>
    <t>Cena celkem [CZK]</t>
  </si>
  <si>
    <t>1) Náklady z rozpočtu</t>
  </si>
  <si>
    <t>-1</t>
  </si>
  <si>
    <t>HSV - Práce a dodávky HSV</t>
  </si>
  <si>
    <t xml:space="preserve">    12 - Zemní práce - odkopávky a prokopávky</t>
  </si>
  <si>
    <t xml:space="preserve">    18 - Zemní práce - povrchové úpravy terénu</t>
  </si>
  <si>
    <t xml:space="preserve">    574 - Skladba 1 - plochy ze zámkové dlažby</t>
  </si>
  <si>
    <t xml:space="preserve">    576 - Skladba 2 - plocha hřiště - umělý trávník</t>
  </si>
  <si>
    <t xml:space="preserve">    591 - Obrubníky, krajníky</t>
  </si>
  <si>
    <t xml:space="preserve">    99 - Přesun hmot</t>
  </si>
  <si>
    <t>PSV - Práce a dodávky PSV</t>
  </si>
  <si>
    <t xml:space="preserve">    767 - Konstrukce zámečnické</t>
  </si>
  <si>
    <t xml:space="preserve">    768 - Ostatní konstrukce - mobiliář</t>
  </si>
  <si>
    <t>2) Ostatní náklady</t>
  </si>
  <si>
    <t>VRN</t>
  </si>
  <si>
    <t>1</t>
  </si>
  <si>
    <t>KOMPLETACNA</t>
  </si>
  <si>
    <t>Celkové náklady za stavbu 1) + 2)</t>
  </si>
  <si>
    <t>ROZPOČET</t>
  </si>
  <si>
    <t>PČ</t>
  </si>
  <si>
    <t>Typ</t>
  </si>
  <si>
    <t>Kód</t>
  </si>
  <si>
    <t>Popis</t>
  </si>
  <si>
    <t>MJ</t>
  </si>
  <si>
    <t>Množství</t>
  </si>
  <si>
    <t>J.cena [CZK]</t>
  </si>
  <si>
    <t>Cena celkem
[CZK]</t>
  </si>
  <si>
    <t>Poznámka</t>
  </si>
  <si>
    <t>J. Nh [h]</t>
  </si>
  <si>
    <t>Nh celkom [h]</t>
  </si>
  <si>
    <t>J. hmotnost
[t]</t>
  </si>
  <si>
    <t>Hmotnost
celkem [t]</t>
  </si>
  <si>
    <t>J. suť [t]</t>
  </si>
  <si>
    <t>Suť Celkem [t]</t>
  </si>
  <si>
    <t>D</t>
  </si>
  <si>
    <t>0</t>
  </si>
  <si>
    <t>ROZPOCET</t>
  </si>
  <si>
    <t>K</t>
  </si>
  <si>
    <t>121101101</t>
  </si>
  <si>
    <t>Sejmutí ornice s přemístěním na vzdálenost do 50 m</t>
  </si>
  <si>
    <t>m3</t>
  </si>
  <si>
    <t>4</t>
  </si>
  <si>
    <t>hřiště pro malou kopanou</t>
  </si>
  <si>
    <t>P</t>
  </si>
  <si>
    <t>hřiště</t>
  </si>
  <si>
    <t>VV</t>
  </si>
  <si>
    <t>30*16*0,15</t>
  </si>
  <si>
    <t>122201102</t>
  </si>
  <si>
    <t>Odkopávky a prokopávky nezapažené v hornině tř. 3 objem do 1000 m3</t>
  </si>
  <si>
    <t>výkop pro hřiště</t>
  </si>
  <si>
    <t>232,7 - 72</t>
  </si>
  <si>
    <t>výkop pro zámkovou dlažbu</t>
  </si>
  <si>
    <t>27,5*0,05</t>
  </si>
  <si>
    <t>162601102</t>
  </si>
  <si>
    <t>Vodorovné přemístění do 5000 m výkopku/sypaniny z horniny tř. 1 až 4</t>
  </si>
  <si>
    <t>výkopek</t>
  </si>
  <si>
    <t>171201211</t>
  </si>
  <si>
    <t>Poplatek za uložení odpadu ze sypaniny na skládce (skládkovné)</t>
  </si>
  <si>
    <t>t</t>
  </si>
  <si>
    <t>181951102</t>
  </si>
  <si>
    <t>Úprava pláně v hornině tř. 1 až 4 se zhutněním</t>
  </si>
  <si>
    <t>m2</t>
  </si>
  <si>
    <t>30*16</t>
  </si>
  <si>
    <t>chodník</t>
  </si>
  <si>
    <t>14,5*0,5 + 13,5*1,5</t>
  </si>
  <si>
    <t>132201101</t>
  </si>
  <si>
    <t>Hloubení rýh š do 600 mm v hornině tř. 3 objemu do 100 m3</t>
  </si>
  <si>
    <t>Drenáže</t>
  </si>
  <si>
    <t>145*0,3*0,7</t>
  </si>
  <si>
    <t>212755214</t>
  </si>
  <si>
    <t>Trativody z drenážních trubek plastových flexibilních D 100 mm bez lože, obalení geotextílií, zásyp štěrkopískem</t>
  </si>
  <si>
    <t>m</t>
  </si>
  <si>
    <t>Délka drenáže</t>
  </si>
  <si>
    <t>6*15+25+30</t>
  </si>
  <si>
    <t>181301103</t>
  </si>
  <si>
    <t>Rozprostření ornice tl vrstvy do 200 mm pl do 500 m2 v rovině nebo ve svahu do 1:5</t>
  </si>
  <si>
    <t>okolo hřiště</t>
  </si>
  <si>
    <t>15*1,3*2+24*2</t>
  </si>
  <si>
    <t>odpočet brankovišť</t>
  </si>
  <si>
    <t>3*1,0*2</t>
  </si>
  <si>
    <t>182001111</t>
  </si>
  <si>
    <t>Plošná úprava terénu zemina tř 1 až 4 nerovnosti do +/- 100 mm v rovinně a svahu do 1:5</t>
  </si>
  <si>
    <t>181951101</t>
  </si>
  <si>
    <t>Úprava pláně v hornině tř. 1 až 4 bez zhutnění</t>
  </si>
  <si>
    <t>180404111</t>
  </si>
  <si>
    <t>Založení hřišťového trávníku výsevem na vrstvě ornice</t>
  </si>
  <si>
    <t>M</t>
  </si>
  <si>
    <t>005724400</t>
  </si>
  <si>
    <t>osivo směs travní hřištní</t>
  </si>
  <si>
    <t>kg</t>
  </si>
  <si>
    <t>8</t>
  </si>
  <si>
    <t>183403153</t>
  </si>
  <si>
    <t>Obdělání půdy hrabáním v rovině a svahu do 1:5</t>
  </si>
  <si>
    <t>596211132</t>
  </si>
  <si>
    <t>Kladení zámkové dlažby komunikací pro pěší tl 60 mm skupiny C pl do 300 m2</t>
  </si>
  <si>
    <t>5924530.0</t>
  </si>
  <si>
    <t>dlažba 20 x 10 x 6 cm přírodní</t>
  </si>
  <si>
    <t>564801111</t>
  </si>
  <si>
    <t>Podklad ze štěrkodrtě ŠD tl 30 mm</t>
  </si>
  <si>
    <t>564841111</t>
  </si>
  <si>
    <t>Podklad ze štěrkodrtě ŠD tl 120 mm</t>
  </si>
  <si>
    <t>593415110</t>
  </si>
  <si>
    <t>Kryt venkovních hřišť, umělý trávník kladený do štěrkopísku tl 30 mm</t>
  </si>
  <si>
    <t>697520791</t>
  </si>
  <si>
    <t>umělý trávník, výška vlasu 20 mm, dodávka</t>
  </si>
  <si>
    <t>581544100</t>
  </si>
  <si>
    <t>křemičitý písek sušený pytlovaný 0,1 mm</t>
  </si>
  <si>
    <t>spotřeba 1,8 t na 1 m3</t>
  </si>
  <si>
    <t>564751113</t>
  </si>
  <si>
    <t>Podklad z hrubého drceného kameniva fr. 32-63, tl. 250mm</t>
  </si>
  <si>
    <t>564811113</t>
  </si>
  <si>
    <t>Podklad ze štěrkodrtě ŠD fr. 8-16, tl. 66mm</t>
  </si>
  <si>
    <t>Podklad ze štěrkodrtě ŠD fr. 4-8, tl. 30mm</t>
  </si>
  <si>
    <t>564201111</t>
  </si>
  <si>
    <t>Podklad nebo podsyp ze štěrkopísku ŠP tl 30 mm</t>
  </si>
  <si>
    <t>919726123</t>
  </si>
  <si>
    <t>podklat hut.</t>
  </si>
  <si>
    <t>576R01</t>
  </si>
  <si>
    <t>Lajnování šíře 50 mm - malá kopaná, volejbal, nohejbal, street ball</t>
  </si>
  <si>
    <t>malá kopaná</t>
  </si>
  <si>
    <t>28*2+3*2+3,14*3,5+3,14*11,65+14,1+1</t>
  </si>
  <si>
    <t>volejbal</t>
  </si>
  <si>
    <t>17,6*2+8,8*4</t>
  </si>
  <si>
    <t>Nohejbal</t>
  </si>
  <si>
    <t>8,8*2</t>
  </si>
  <si>
    <t>streetball</t>
  </si>
  <si>
    <t>5,4*4+4,8*2+((3,14*3,5)/2)*2+((3,14*2,5)/2)*2+0,5*4</t>
  </si>
  <si>
    <t>916331112</t>
  </si>
  <si>
    <t>Osazení zahradního obrubníku betonového do lože z betonu s boční opěrou</t>
  </si>
  <si>
    <t>kolem zámkové dlažby</t>
  </si>
  <si>
    <t>1,5+13,5+1+9+0,5+1</t>
  </si>
  <si>
    <t>1*28+2*15+4*1</t>
  </si>
  <si>
    <t>592173030</t>
  </si>
  <si>
    <t>obrubník betonový zahradní přírodní šedá ABO 6/20 50x5x20 cm</t>
  </si>
  <si>
    <t>kus</t>
  </si>
  <si>
    <t>spotřeba: 2 kus/m</t>
  </si>
  <si>
    <t>998225111</t>
  </si>
  <si>
    <t>Přesun hmot pro pozemní komunikace s krytem z kamene, monolitickým betonovým nebo živičným</t>
  </si>
  <si>
    <t>76790R03</t>
  </si>
  <si>
    <t>Koš na streetball na příhradové konstrukci - kompletní provedení včetně kotvení a pomocných stavevních prací</t>
  </si>
  <si>
    <t>16</t>
  </si>
  <si>
    <t>76790R04</t>
  </si>
  <si>
    <t>Oplocení víceúčelového hřiště - kompletní provedení včetně sloupků do připravených průvlaků (kratší strany 7,0 m nad terénem, delší strana 4,0 m nad terénem), vzpěr, mantinelů výšky 1,0 m, ochranné sítě výšky 3m, branek a volejbalových sloupků</t>
  </si>
  <si>
    <t>1*28+2*15</t>
  </si>
  <si>
    <t>Oplocení víceúčelového hřiště - strana se stávající opěrnou zdí výšky 2,25m - kompletní provedení sloupků výšky 1,75m do stávající opěrné zdi, vzpěr, dřevěné mantinely a obklad výšky 3,0 m, ochranné sítě výšky 1m</t>
  </si>
  <si>
    <t>1*28</t>
  </si>
  <si>
    <t>998767201</t>
  </si>
  <si>
    <t>Přesun hmot procentní pro zámečnické konstrukce v objektech v do 6 m</t>
  </si>
  <si>
    <t>%</t>
  </si>
  <si>
    <t>768R01</t>
  </si>
  <si>
    <t xml:space="preserve">Lavička bez opěrky, ocelová kce pozink, nátěr komaxit RAL 9006, sedák z borového dřeva - délka 1,5 m, kompletní provedení včetně připevnění a pevného podkladu (betonového základu) </t>
  </si>
  <si>
    <t>768R02</t>
  </si>
  <si>
    <t>Odpadkový koš uzamykatelný pomocí univerzálního zámku, povrchová úprava pozink + prášková barva (komaxit) vagónová zeleň -  nádoba objemu 20 l , kompletní provedení včetně připevnění a pevného podkladu (betonového základu)</t>
  </si>
  <si>
    <t>768R04</t>
  </si>
  <si>
    <t>Obloukový trubkový kolostav, povrchová úprava pozink, barva prášková (komaxit) vagonová zeleň - délka 1000 mm, kompletní provedení včetně kotvení a pomocných stavebních prací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</si>
</sst>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\.mm\.yyyy"/>
    <numFmt numFmtId="165" formatCode="#,##0.00;\-#,##0.00"/>
    <numFmt numFmtId="166" formatCode="0.00%;\-0.00%"/>
    <numFmt numFmtId="167" formatCode="#,##0.00000;\-#,##0.00000"/>
    <numFmt numFmtId="168" formatCode="#,##0.000;\-#,##0.000"/>
  </numFmts>
  <fonts count="27">
    <font>
      <sz val="8"/>
      <name val="Trebuchet MS"/>
      <family val="2"/>
      <charset val="238"/>
    </font>
    <font>
      <sz val="10"/>
      <name val="Trebuchet MS"/>
      <family val="2"/>
      <charset val="238"/>
    </font>
    <font>
      <sz val="10"/>
      <color indexed="16"/>
      <name val="Trebuchet MS"/>
      <family val="2"/>
      <charset val="238"/>
    </font>
    <font>
      <u/>
      <sz val="10"/>
      <color indexed="12"/>
      <name val="Trebuchet MS"/>
      <family val="2"/>
      <charset val="238"/>
    </font>
    <font>
      <u/>
      <sz val="8"/>
      <color indexed="12"/>
      <name val="Trebuchet MS"/>
      <family val="2"/>
      <charset val="238"/>
    </font>
    <font>
      <sz val="8"/>
      <color indexed="48"/>
      <name val="Trebuchet MS"/>
      <family val="2"/>
      <charset val="238"/>
    </font>
    <font>
      <b/>
      <sz val="16"/>
      <name val="Trebuchet MS"/>
      <family val="2"/>
      <charset val="238"/>
    </font>
    <font>
      <b/>
      <sz val="12"/>
      <name val="Trebuchet MS"/>
      <family val="2"/>
      <charset val="238"/>
    </font>
    <font>
      <sz val="9"/>
      <color indexed="55"/>
      <name val="Trebuchet MS"/>
      <family val="2"/>
      <charset val="238"/>
    </font>
    <font>
      <sz val="9"/>
      <name val="Trebuchet MS"/>
      <family val="2"/>
      <charset val="238"/>
    </font>
    <font>
      <sz val="10"/>
      <color indexed="63"/>
      <name val="Trebuchet MS"/>
      <family val="2"/>
      <charset val="238"/>
    </font>
    <font>
      <b/>
      <sz val="10"/>
      <name val="Trebuchet MS"/>
      <family val="2"/>
      <charset val="238"/>
    </font>
    <font>
      <sz val="8"/>
      <color indexed="55"/>
      <name val="Trebuchet MS"/>
      <family val="2"/>
      <charset val="238"/>
    </font>
    <font>
      <b/>
      <sz val="10"/>
      <color indexed="63"/>
      <name val="Trebuchet MS"/>
      <family val="2"/>
      <charset val="238"/>
    </font>
    <font>
      <sz val="10"/>
      <color indexed="55"/>
      <name val="Trebuchet MS"/>
      <family val="2"/>
      <charset val="238"/>
    </font>
    <font>
      <b/>
      <sz val="12"/>
      <color indexed="16"/>
      <name val="Trebuchet MS"/>
      <family val="2"/>
      <charset val="238"/>
    </font>
    <font>
      <sz val="12"/>
      <name val="Trebuchet MS"/>
      <family val="2"/>
      <charset val="238"/>
    </font>
    <font>
      <sz val="12"/>
      <color indexed="56"/>
      <name val="Trebuchet MS"/>
      <family val="2"/>
      <charset val="238"/>
    </font>
    <font>
      <sz val="10"/>
      <color indexed="56"/>
      <name val="Trebuchet MS"/>
      <family val="2"/>
      <charset val="238"/>
    </font>
    <font>
      <sz val="8"/>
      <color indexed="16"/>
      <name val="Trebuchet MS"/>
      <family val="2"/>
      <charset val="238"/>
    </font>
    <font>
      <b/>
      <sz val="8"/>
      <name val="Trebuchet MS"/>
      <family val="2"/>
      <charset val="238"/>
    </font>
    <font>
      <sz val="8"/>
      <color indexed="56"/>
      <name val="Trebuchet MS"/>
      <family val="2"/>
      <charset val="238"/>
    </font>
    <font>
      <i/>
      <sz val="7"/>
      <color indexed="55"/>
      <name val="Trebuchet MS"/>
      <family val="2"/>
      <charset val="238"/>
    </font>
    <font>
      <sz val="8"/>
      <color indexed="20"/>
      <name val="Trebuchet MS"/>
      <family val="2"/>
      <charset val="238"/>
    </font>
    <font>
      <sz val="8"/>
      <color indexed="63"/>
      <name val="Trebuchet MS"/>
      <family val="2"/>
      <charset val="238"/>
    </font>
    <font>
      <i/>
      <sz val="8"/>
      <color indexed="12"/>
      <name val="Trebuchet MS"/>
      <family val="2"/>
      <charset val="238"/>
    </font>
    <font>
      <sz val="8"/>
      <color rgb="FFFF0000"/>
      <name val="Trebuchet M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hair">
        <color indexed="55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/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>
      <alignment vertical="top" wrapText="1"/>
      <protection locked="0"/>
    </xf>
    <xf numFmtId="0" fontId="4" fillId="0" borderId="0" applyNumberFormat="0" applyFill="0" applyBorder="0">
      <alignment vertical="top" wrapText="1"/>
      <protection locked="0"/>
    </xf>
  </cellStyleXfs>
  <cellXfs count="168">
    <xf numFmtId="0" fontId="0" fillId="0" borderId="0" xfId="0">
      <alignment vertical="top" wrapText="1"/>
      <protection locked="0"/>
    </xf>
    <xf numFmtId="0" fontId="0" fillId="0" borderId="0" xfId="0" applyAlignment="1">
      <alignment horizontal="left" vertical="top"/>
      <protection locked="0"/>
    </xf>
    <xf numFmtId="0" fontId="0" fillId="0" borderId="0" xfId="0" applyFont="1" applyAlignment="1">
      <alignment horizontal="left" vertical="top"/>
      <protection locked="0"/>
    </xf>
    <xf numFmtId="0" fontId="0" fillId="2" borderId="0" xfId="0" applyFont="1" applyFill="1" applyAlignment="1" applyProtection="1">
      <alignment horizontal="left" vertical="top"/>
    </xf>
    <xf numFmtId="0" fontId="1" fillId="2" borderId="0" xfId="0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</xf>
    <xf numFmtId="0" fontId="3" fillId="2" borderId="0" xfId="1" applyNumberFormat="1" applyFont="1" applyFill="1" applyBorder="1" applyAlignment="1" applyProtection="1">
      <alignment horizontal="left" vertical="center"/>
    </xf>
    <xf numFmtId="0" fontId="0" fillId="2" borderId="0" xfId="0" applyFont="1" applyFill="1" applyAlignment="1">
      <alignment horizontal="left" vertical="top"/>
      <protection locked="0"/>
    </xf>
    <xf numFmtId="0" fontId="0" fillId="0" borderId="1" xfId="0" applyBorder="1" applyAlignment="1">
      <alignment horizontal="left" vertical="top"/>
      <protection locked="0"/>
    </xf>
    <xf numFmtId="0" fontId="0" fillId="0" borderId="2" xfId="0" applyBorder="1" applyAlignment="1">
      <alignment horizontal="left" vertical="top"/>
      <protection locked="0"/>
    </xf>
    <xf numFmtId="0" fontId="0" fillId="0" borderId="3" xfId="0" applyBorder="1" applyAlignment="1">
      <alignment horizontal="left" vertical="top"/>
      <protection locked="0"/>
    </xf>
    <xf numFmtId="0" fontId="0" fillId="0" borderId="4" xfId="0" applyBorder="1" applyAlignment="1">
      <alignment horizontal="left" vertical="top"/>
      <protection locked="0"/>
    </xf>
    <xf numFmtId="0" fontId="0" fillId="0" borderId="5" xfId="0" applyBorder="1" applyAlignment="1">
      <alignment horizontal="left" vertical="top"/>
      <protection locked="0"/>
    </xf>
    <xf numFmtId="0" fontId="5" fillId="0" borderId="0" xfId="0" applyFont="1" applyAlignment="1">
      <alignment horizontal="left" vertical="center"/>
      <protection locked="0"/>
    </xf>
    <xf numFmtId="0" fontId="0" fillId="0" borderId="0" xfId="0" applyFont="1" applyAlignment="1">
      <alignment horizontal="left" vertical="center"/>
      <protection locked="0"/>
    </xf>
    <xf numFmtId="0" fontId="0" fillId="0" borderId="4" xfId="0" applyBorder="1" applyAlignment="1">
      <alignment horizontal="left" vertical="center"/>
      <protection locked="0"/>
    </xf>
    <xf numFmtId="0" fontId="7" fillId="0" borderId="0" xfId="0" applyFont="1" applyAlignment="1">
      <alignment horizontal="left" vertical="top"/>
      <protection locked="0"/>
    </xf>
    <xf numFmtId="0" fontId="0" fillId="0" borderId="5" xfId="0" applyBorder="1" applyAlignment="1">
      <alignment horizontal="left" vertical="center"/>
      <protection locked="0"/>
    </xf>
    <xf numFmtId="0" fontId="8" fillId="0" borderId="0" xfId="0" applyFont="1" applyAlignment="1">
      <alignment horizontal="left" vertical="center"/>
      <protection locked="0"/>
    </xf>
    <xf numFmtId="0" fontId="9" fillId="0" borderId="0" xfId="0" applyFont="1" applyAlignment="1">
      <alignment horizontal="left" vertical="center"/>
      <protection locked="0"/>
    </xf>
    <xf numFmtId="0" fontId="0" fillId="0" borderId="6" xfId="0" applyBorder="1" applyAlignment="1">
      <alignment horizontal="left" vertical="center"/>
      <protection locked="0"/>
    </xf>
    <xf numFmtId="0" fontId="1" fillId="0" borderId="0" xfId="0" applyFont="1" applyAlignment="1">
      <alignment horizontal="left" vertical="center"/>
      <protection locked="0"/>
    </xf>
    <xf numFmtId="0" fontId="10" fillId="0" borderId="0" xfId="0" applyFont="1" applyAlignment="1">
      <alignment horizontal="left" vertical="center"/>
      <protection locked="0"/>
    </xf>
    <xf numFmtId="0" fontId="11" fillId="0" borderId="0" xfId="0" applyFont="1" applyAlignment="1">
      <alignment horizontal="left" vertical="center"/>
      <protection locked="0"/>
    </xf>
    <xf numFmtId="0" fontId="12" fillId="0" borderId="0" xfId="0" applyFont="1" applyAlignment="1">
      <alignment horizontal="left" vertical="center"/>
      <protection locked="0"/>
    </xf>
    <xf numFmtId="166" fontId="12" fillId="0" borderId="0" xfId="0" applyNumberFormat="1" applyFont="1" applyAlignment="1">
      <alignment horizontal="right" vertical="center"/>
      <protection locked="0"/>
    </xf>
    <xf numFmtId="0" fontId="12" fillId="0" borderId="0" xfId="0" applyFont="1" applyAlignment="1">
      <alignment horizontal="right" vertical="center"/>
      <protection locked="0"/>
    </xf>
    <xf numFmtId="0" fontId="0" fillId="3" borderId="0" xfId="0" applyFill="1" applyAlignment="1">
      <alignment horizontal="left" vertical="center"/>
      <protection locked="0"/>
    </xf>
    <xf numFmtId="0" fontId="7" fillId="3" borderId="7" xfId="0" applyFont="1" applyFill="1" applyBorder="1" applyAlignment="1">
      <alignment horizontal="left" vertical="center"/>
      <protection locked="0"/>
    </xf>
    <xf numFmtId="0" fontId="0" fillId="3" borderId="8" xfId="0" applyFill="1" applyBorder="1" applyAlignment="1">
      <alignment horizontal="left" vertical="center"/>
      <protection locked="0"/>
    </xf>
    <xf numFmtId="0" fontId="7" fillId="3" borderId="8" xfId="0" applyFont="1" applyFill="1" applyBorder="1" applyAlignment="1">
      <alignment horizontal="right" vertical="center"/>
      <protection locked="0"/>
    </xf>
    <xf numFmtId="0" fontId="7" fillId="3" borderId="8" xfId="0" applyFont="1" applyFill="1" applyBorder="1" applyAlignment="1">
      <alignment horizontal="center" vertical="center"/>
      <protection locked="0"/>
    </xf>
    <xf numFmtId="0" fontId="13" fillId="0" borderId="9" xfId="0" applyFont="1" applyBorder="1" applyAlignment="1">
      <alignment horizontal="left" vertical="center"/>
      <protection locked="0"/>
    </xf>
    <xf numFmtId="0" fontId="0" fillId="0" borderId="10" xfId="0" applyBorder="1" applyAlignment="1">
      <alignment horizontal="left" vertical="center"/>
      <protection locked="0"/>
    </xf>
    <xf numFmtId="0" fontId="0" fillId="0" borderId="11" xfId="0" applyBorder="1" applyAlignment="1">
      <alignment horizontal="left" vertical="top"/>
      <protection locked="0"/>
    </xf>
    <xf numFmtId="0" fontId="0" fillId="0" borderId="12" xfId="0" applyBorder="1" applyAlignment="1">
      <alignment horizontal="left" vertical="top"/>
      <protection locked="0"/>
    </xf>
    <xf numFmtId="0" fontId="14" fillId="0" borderId="13" xfId="0" applyFont="1" applyBorder="1" applyAlignment="1">
      <alignment horizontal="left" vertical="center"/>
      <protection locked="0"/>
    </xf>
    <xf numFmtId="0" fontId="0" fillId="0" borderId="14" xfId="0" applyBorder="1" applyAlignment="1">
      <alignment horizontal="left" vertical="center"/>
      <protection locked="0"/>
    </xf>
    <xf numFmtId="0" fontId="14" fillId="0" borderId="14" xfId="0" applyFont="1" applyBorder="1" applyAlignment="1">
      <alignment horizontal="left" vertical="center"/>
      <protection locked="0"/>
    </xf>
    <xf numFmtId="0" fontId="0" fillId="0" borderId="15" xfId="0" applyBorder="1" applyAlignment="1">
      <alignment horizontal="left" vertical="center"/>
      <protection locked="0"/>
    </xf>
    <xf numFmtId="0" fontId="0" fillId="0" borderId="16" xfId="0" applyBorder="1" applyAlignment="1">
      <alignment horizontal="left" vertical="center"/>
      <protection locked="0"/>
    </xf>
    <xf numFmtId="0" fontId="0" fillId="0" borderId="17" xfId="0" applyBorder="1" applyAlignment="1">
      <alignment horizontal="left" vertical="center"/>
      <protection locked="0"/>
    </xf>
    <xf numFmtId="0" fontId="0" fillId="0" borderId="18" xfId="0" applyBorder="1" applyAlignment="1">
      <alignment horizontal="left" vertical="center"/>
      <protection locked="0"/>
    </xf>
    <xf numFmtId="0" fontId="0" fillId="0" borderId="1" xfId="0" applyBorder="1" applyAlignment="1">
      <alignment horizontal="left" vertical="center"/>
      <protection locked="0"/>
    </xf>
    <xf numFmtId="0" fontId="0" fillId="0" borderId="2" xfId="0" applyBorder="1" applyAlignment="1">
      <alignment horizontal="left" vertical="center"/>
      <protection locked="0"/>
    </xf>
    <xf numFmtId="0" fontId="0" fillId="0" borderId="3" xfId="0" applyBorder="1" applyAlignment="1">
      <alignment horizontal="left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15" fillId="0" borderId="0" xfId="0" applyFont="1" applyAlignment="1">
      <alignment horizontal="left" vertical="center"/>
      <protection locked="0"/>
    </xf>
    <xf numFmtId="0" fontId="16" fillId="0" borderId="0" xfId="0" applyFont="1" applyAlignment="1">
      <alignment horizontal="left" vertical="center"/>
      <protection locked="0"/>
    </xf>
    <xf numFmtId="0" fontId="17" fillId="0" borderId="4" xfId="0" applyFont="1" applyBorder="1" applyAlignment="1">
      <alignment horizontal="left" vertical="center"/>
      <protection locked="0"/>
    </xf>
    <xf numFmtId="0" fontId="17" fillId="0" borderId="0" xfId="0" applyFont="1" applyAlignment="1">
      <alignment horizontal="left" vertical="center"/>
      <protection locked="0"/>
    </xf>
    <xf numFmtId="0" fontId="17" fillId="0" borderId="5" xfId="0" applyFont="1" applyBorder="1" applyAlignment="1">
      <alignment horizontal="left" vertical="center"/>
      <protection locked="0"/>
    </xf>
    <xf numFmtId="0" fontId="18" fillId="0" borderId="4" xfId="0" applyFont="1" applyBorder="1" applyAlignment="1">
      <alignment horizontal="left" vertical="center"/>
      <protection locked="0"/>
    </xf>
    <xf numFmtId="0" fontId="18" fillId="0" borderId="0" xfId="0" applyFont="1" applyAlignment="1">
      <alignment horizontal="left" vertical="center"/>
      <protection locked="0"/>
    </xf>
    <xf numFmtId="0" fontId="18" fillId="0" borderId="5" xfId="0" applyFont="1" applyBorder="1" applyAlignment="1">
      <alignment horizontal="left" vertical="center"/>
      <protection locked="0"/>
    </xf>
    <xf numFmtId="0" fontId="0" fillId="0" borderId="19" xfId="0" applyBorder="1" applyAlignment="1">
      <alignment horizontal="left" vertical="center"/>
      <protection locked="0"/>
    </xf>
    <xf numFmtId="0" fontId="8" fillId="0" borderId="19" xfId="0" applyFont="1" applyBorder="1" applyAlignment="1">
      <alignment horizontal="center" vertical="center"/>
      <protection locked="0"/>
    </xf>
    <xf numFmtId="0" fontId="0" fillId="0" borderId="20" xfId="0" applyBorder="1" applyAlignment="1">
      <alignment horizontal="left" vertical="center"/>
      <protection locked="0"/>
    </xf>
    <xf numFmtId="0" fontId="14" fillId="0" borderId="20" xfId="0" applyFont="1" applyBorder="1" applyAlignment="1">
      <alignment horizontal="center" vertical="center"/>
      <protection locked="0"/>
    </xf>
    <xf numFmtId="165" fontId="0" fillId="0" borderId="0" xfId="0" applyNumberFormat="1" applyFont="1" applyAlignment="1">
      <alignment horizontal="right" vertical="center"/>
      <protection locked="0"/>
    </xf>
    <xf numFmtId="0" fontId="0" fillId="0" borderId="21" xfId="0" applyBorder="1" applyAlignment="1">
      <alignment horizontal="left" vertical="center"/>
      <protection locked="0"/>
    </xf>
    <xf numFmtId="0" fontId="14" fillId="0" borderId="21" xfId="0" applyFont="1" applyBorder="1" applyAlignment="1">
      <alignment horizontal="center" vertical="center"/>
      <protection locked="0"/>
    </xf>
    <xf numFmtId="0" fontId="0" fillId="0" borderId="0" xfId="0" applyBorder="1" applyAlignment="1">
      <alignment horizontal="left" vertical="center"/>
      <protection locked="0"/>
    </xf>
    <xf numFmtId="0" fontId="14" fillId="0" borderId="0" xfId="0" applyFont="1" applyBorder="1" applyAlignment="1">
      <alignment horizontal="center" vertical="center"/>
      <protection locked="0"/>
    </xf>
    <xf numFmtId="0" fontId="15" fillId="3" borderId="0" xfId="0" applyFont="1" applyFill="1" applyAlignment="1">
      <alignment horizontal="left" vertical="center"/>
      <protection locked="0"/>
    </xf>
    <xf numFmtId="0" fontId="0" fillId="0" borderId="0" xfId="0" applyFont="1" applyAlignment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  <protection locked="0"/>
    </xf>
    <xf numFmtId="0" fontId="9" fillId="3" borderId="22" xfId="0" applyFont="1" applyFill="1" applyBorder="1" applyAlignment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  <protection locked="0"/>
    </xf>
    <xf numFmtId="0" fontId="8" fillId="0" borderId="22" xfId="0" applyFont="1" applyBorder="1" applyAlignment="1">
      <alignment horizontal="center" vertical="center" wrapText="1"/>
      <protection locked="0"/>
    </xf>
    <xf numFmtId="0" fontId="8" fillId="0" borderId="23" xfId="0" applyFont="1" applyBorder="1" applyAlignment="1">
      <alignment horizontal="center" vertical="center" wrapText="1"/>
      <protection locked="0"/>
    </xf>
    <xf numFmtId="0" fontId="8" fillId="0" borderId="24" xfId="0" applyFont="1" applyBorder="1" applyAlignment="1">
      <alignment horizontal="center" vertical="center" wrapText="1"/>
      <protection locked="0"/>
    </xf>
    <xf numFmtId="0" fontId="0" fillId="0" borderId="9" xfId="0" applyBorder="1" applyAlignment="1">
      <alignment horizontal="left" vertical="center"/>
      <protection locked="0"/>
    </xf>
    <xf numFmtId="167" fontId="19" fillId="0" borderId="6" xfId="0" applyNumberFormat="1" applyFont="1" applyBorder="1" applyAlignment="1">
      <alignment horizontal="right"/>
      <protection locked="0"/>
    </xf>
    <xf numFmtId="167" fontId="19" fillId="0" borderId="10" xfId="0" applyNumberFormat="1" applyFont="1" applyBorder="1" applyAlignment="1">
      <alignment horizontal="right"/>
      <protection locked="0"/>
    </xf>
    <xf numFmtId="165" fontId="20" fillId="0" borderId="0" xfId="0" applyNumberFormat="1" applyFont="1" applyAlignment="1">
      <alignment horizontal="right" vertical="center"/>
      <protection locked="0"/>
    </xf>
    <xf numFmtId="0" fontId="0" fillId="0" borderId="0" xfId="0" applyFont="1" applyAlignment="1">
      <alignment horizontal="left"/>
      <protection locked="0"/>
    </xf>
    <xf numFmtId="0" fontId="21" fillId="0" borderId="4" xfId="0" applyFont="1" applyBorder="1" applyAlignment="1">
      <alignment horizontal="left"/>
      <protection locked="0"/>
    </xf>
    <xf numFmtId="0" fontId="17" fillId="0" borderId="0" xfId="0" applyFont="1" applyAlignment="1">
      <alignment horizontal="left"/>
      <protection locked="0"/>
    </xf>
    <xf numFmtId="0" fontId="21" fillId="0" borderId="5" xfId="0" applyFont="1" applyBorder="1" applyAlignment="1">
      <alignment horizontal="left"/>
      <protection locked="0"/>
    </xf>
    <xf numFmtId="0" fontId="21" fillId="0" borderId="11" xfId="0" applyFont="1" applyBorder="1" applyAlignment="1">
      <alignment horizontal="left"/>
      <protection locked="0"/>
    </xf>
    <xf numFmtId="167" fontId="21" fillId="0" borderId="0" xfId="0" applyNumberFormat="1" applyFont="1" applyAlignment="1">
      <alignment horizontal="right"/>
      <protection locked="0"/>
    </xf>
    <xf numFmtId="167" fontId="21" fillId="0" borderId="12" xfId="0" applyNumberFormat="1" applyFont="1" applyBorder="1" applyAlignment="1">
      <alignment horizontal="right"/>
      <protection locked="0"/>
    </xf>
    <xf numFmtId="0" fontId="21" fillId="0" borderId="0" xfId="0" applyFont="1" applyAlignment="1">
      <alignment horizontal="left"/>
      <protection locked="0"/>
    </xf>
    <xf numFmtId="165" fontId="21" fillId="0" borderId="0" xfId="0" applyNumberFormat="1" applyFont="1" applyAlignment="1">
      <alignment horizontal="right" vertical="center"/>
      <protection locked="0"/>
    </xf>
    <xf numFmtId="0" fontId="18" fillId="0" borderId="0" xfId="0" applyFont="1" applyAlignment="1">
      <alignment horizontal="left"/>
      <protection locked="0"/>
    </xf>
    <xf numFmtId="0" fontId="0" fillId="0" borderId="19" xfId="0" applyFont="1" applyBorder="1" applyAlignment="1">
      <alignment horizontal="center" vertical="center"/>
      <protection locked="0"/>
    </xf>
    <xf numFmtId="49" fontId="0" fillId="0" borderId="19" xfId="0" applyNumberFormat="1" applyFont="1" applyBorder="1" applyAlignment="1">
      <alignment horizontal="left" vertical="center" wrapText="1"/>
      <protection locked="0"/>
    </xf>
    <xf numFmtId="0" fontId="0" fillId="0" borderId="19" xfId="0" applyFont="1" applyBorder="1" applyAlignment="1">
      <alignment horizontal="center" vertical="center" wrapText="1"/>
      <protection locked="0"/>
    </xf>
    <xf numFmtId="168" fontId="0" fillId="0" borderId="19" xfId="0" applyNumberFormat="1" applyFont="1" applyBorder="1" applyAlignment="1">
      <alignment horizontal="right" vertical="center"/>
      <protection locked="0"/>
    </xf>
    <xf numFmtId="0" fontId="12" fillId="0" borderId="19" xfId="0" applyFont="1" applyBorder="1" applyAlignment="1">
      <alignment horizontal="left" vertical="center"/>
      <protection locked="0"/>
    </xf>
    <xf numFmtId="0" fontId="12" fillId="0" borderId="0" xfId="0" applyFont="1" applyAlignment="1">
      <alignment horizontal="center" vertical="center"/>
      <protection locked="0"/>
    </xf>
    <xf numFmtId="167" fontId="12" fillId="0" borderId="0" xfId="0" applyNumberFormat="1" applyFont="1" applyAlignment="1">
      <alignment horizontal="right" vertical="center"/>
      <protection locked="0"/>
    </xf>
    <xf numFmtId="167" fontId="12" fillId="0" borderId="12" xfId="0" applyNumberFormat="1" applyFont="1" applyBorder="1" applyAlignment="1">
      <alignment horizontal="right" vertical="center"/>
      <protection locked="0"/>
    </xf>
    <xf numFmtId="0" fontId="0" fillId="0" borderId="11" xfId="0" applyBorder="1" applyAlignment="1">
      <alignment horizontal="left" vertical="center"/>
      <protection locked="0"/>
    </xf>
    <xf numFmtId="0" fontId="0" fillId="0" borderId="12" xfId="0" applyBorder="1" applyAlignment="1">
      <alignment horizontal="left" vertical="center"/>
      <protection locked="0"/>
    </xf>
    <xf numFmtId="0" fontId="23" fillId="0" borderId="4" xfId="0" applyFont="1" applyBorder="1" applyAlignment="1">
      <alignment horizontal="left" vertical="center"/>
      <protection locked="0"/>
    </xf>
    <xf numFmtId="0" fontId="23" fillId="0" borderId="0" xfId="0" applyFont="1" applyAlignment="1">
      <alignment horizontal="left" vertical="center"/>
      <protection locked="0"/>
    </xf>
    <xf numFmtId="0" fontId="23" fillId="0" borderId="5" xfId="0" applyFont="1" applyBorder="1" applyAlignment="1">
      <alignment horizontal="left" vertical="center"/>
      <protection locked="0"/>
    </xf>
    <xf numFmtId="0" fontId="23" fillId="0" borderId="11" xfId="0" applyFont="1" applyBorder="1" applyAlignment="1">
      <alignment horizontal="left" vertical="center"/>
      <protection locked="0"/>
    </xf>
    <xf numFmtId="0" fontId="23" fillId="0" borderId="12" xfId="0" applyFont="1" applyBorder="1" applyAlignment="1">
      <alignment horizontal="left" vertical="center"/>
      <protection locked="0"/>
    </xf>
    <xf numFmtId="0" fontId="24" fillId="0" borderId="4" xfId="0" applyFont="1" applyBorder="1" applyAlignment="1">
      <alignment horizontal="left" vertical="center"/>
      <protection locked="0"/>
    </xf>
    <xf numFmtId="0" fontId="24" fillId="0" borderId="0" xfId="0" applyFont="1" applyAlignment="1">
      <alignment horizontal="left" vertical="center"/>
      <protection locked="0"/>
    </xf>
    <xf numFmtId="168" fontId="24" fillId="0" borderId="0" xfId="0" applyNumberFormat="1" applyFont="1" applyAlignment="1">
      <alignment horizontal="right" vertical="center"/>
      <protection locked="0"/>
    </xf>
    <xf numFmtId="0" fontId="24" fillId="0" borderId="5" xfId="0" applyFont="1" applyBorder="1" applyAlignment="1">
      <alignment horizontal="left" vertical="center"/>
      <protection locked="0"/>
    </xf>
    <xf numFmtId="0" fontId="24" fillId="0" borderId="11" xfId="0" applyFont="1" applyBorder="1" applyAlignment="1">
      <alignment horizontal="left" vertical="center"/>
      <protection locked="0"/>
    </xf>
    <xf numFmtId="0" fontId="24" fillId="0" borderId="12" xfId="0" applyFont="1" applyBorder="1" applyAlignment="1">
      <alignment horizontal="left" vertical="center"/>
      <protection locked="0"/>
    </xf>
    <xf numFmtId="0" fontId="25" fillId="0" borderId="19" xfId="0" applyFont="1" applyBorder="1" applyAlignment="1">
      <alignment horizontal="center" vertical="center"/>
      <protection locked="0"/>
    </xf>
    <xf numFmtId="49" fontId="25" fillId="0" borderId="19" xfId="0" applyNumberFormat="1" applyFont="1" applyBorder="1" applyAlignment="1">
      <alignment horizontal="left" vertical="center" wrapText="1"/>
      <protection locked="0"/>
    </xf>
    <xf numFmtId="0" fontId="25" fillId="0" borderId="19" xfId="0" applyFont="1" applyBorder="1" applyAlignment="1">
      <alignment horizontal="center" vertical="center" wrapText="1"/>
      <protection locked="0"/>
    </xf>
    <xf numFmtId="168" fontId="25" fillId="0" borderId="19" xfId="0" applyNumberFormat="1" applyFont="1" applyBorder="1" applyAlignment="1">
      <alignment horizontal="right" vertical="center"/>
      <protection locked="0"/>
    </xf>
    <xf numFmtId="0" fontId="12" fillId="0" borderId="14" xfId="0" applyFont="1" applyBorder="1" applyAlignment="1">
      <alignment horizontal="center" vertical="center"/>
      <protection locked="0"/>
    </xf>
    <xf numFmtId="167" fontId="12" fillId="0" borderId="14" xfId="0" applyNumberFormat="1" applyFont="1" applyBorder="1" applyAlignment="1">
      <alignment horizontal="right" vertical="center"/>
      <protection locked="0"/>
    </xf>
    <xf numFmtId="167" fontId="12" fillId="0" borderId="15" xfId="0" applyNumberFormat="1" applyFont="1" applyBorder="1" applyAlignment="1">
      <alignment horizontal="right" vertical="center"/>
      <protection locked="0"/>
    </xf>
    <xf numFmtId="0" fontId="0" fillId="4" borderId="19" xfId="0" applyFont="1" applyFill="1" applyBorder="1" applyAlignment="1">
      <alignment horizontal="center" vertical="center"/>
      <protection locked="0"/>
    </xf>
    <xf numFmtId="0" fontId="0" fillId="0" borderId="19" xfId="0" applyBorder="1" applyAlignment="1">
      <alignment horizontal="center" vertical="center" wrapText="1"/>
      <protection locked="0"/>
    </xf>
    <xf numFmtId="0" fontId="25" fillId="4" borderId="19" xfId="0" applyFont="1" applyFill="1" applyBorder="1" applyAlignment="1">
      <alignment horizontal="center" vertical="center"/>
      <protection locked="0"/>
    </xf>
    <xf numFmtId="168" fontId="0" fillId="0" borderId="0" xfId="0" applyNumberFormat="1" applyFont="1" applyAlignment="1">
      <alignment horizontal="left" vertical="center"/>
      <protection locked="0"/>
    </xf>
    <xf numFmtId="0" fontId="12" fillId="0" borderId="11" xfId="0" applyFont="1" applyBorder="1" applyAlignment="1">
      <alignment horizontal="left" vertical="center"/>
      <protection locked="0"/>
    </xf>
    <xf numFmtId="0" fontId="0" fillId="0" borderId="0" xfId="0" applyAlignment="1">
      <alignment horizontal="left" vertical="center"/>
      <protection locked="0"/>
    </xf>
    <xf numFmtId="49" fontId="0" fillId="0" borderId="0" xfId="0" applyNumberFormat="1" applyAlignment="1">
      <alignment horizontal="left" vertical="center"/>
      <protection locked="0"/>
    </xf>
    <xf numFmtId="49" fontId="0" fillId="0" borderId="19" xfId="0" applyNumberFormat="1" applyBorder="1" applyAlignment="1">
      <alignment horizontal="left" vertical="center" wrapText="1"/>
      <protection locked="0"/>
    </xf>
    <xf numFmtId="49" fontId="0" fillId="0" borderId="19" xfId="0" applyNumberFormat="1" applyFill="1" applyBorder="1" applyAlignment="1">
      <alignment horizontal="left" vertical="center" wrapText="1"/>
      <protection locked="0"/>
    </xf>
    <xf numFmtId="0" fontId="0" fillId="0" borderId="0" xfId="0" applyFont="1" applyBorder="1" applyAlignment="1">
      <alignment horizontal="center" vertical="center"/>
      <protection locked="0"/>
    </xf>
    <xf numFmtId="49" fontId="0" fillId="0" borderId="0" xfId="0" applyNumberFormat="1" applyFont="1" applyBorder="1" applyAlignment="1">
      <alignment horizontal="left" vertical="center" wrapText="1"/>
      <protection locked="0"/>
    </xf>
    <xf numFmtId="0" fontId="0" fillId="0" borderId="0" xfId="0" applyFont="1" applyBorder="1" applyAlignment="1">
      <alignment horizontal="left" vertical="center" wrapText="1"/>
      <protection locked="0"/>
    </xf>
    <xf numFmtId="0" fontId="0" fillId="0" borderId="0" xfId="0" applyFont="1" applyBorder="1" applyAlignment="1">
      <alignment horizontal="center" vertical="center" wrapText="1"/>
      <protection locked="0"/>
    </xf>
    <xf numFmtId="168" fontId="0" fillId="0" borderId="0" xfId="0" applyNumberFormat="1" applyFont="1" applyBorder="1" applyAlignment="1">
      <alignment horizontal="right" vertical="center"/>
      <protection locked="0"/>
    </xf>
    <xf numFmtId="165" fontId="0" fillId="0" borderId="0" xfId="0" applyNumberFormat="1" applyFont="1" applyBorder="1" applyAlignment="1">
      <alignment horizontal="right" vertical="center"/>
      <protection locked="0"/>
    </xf>
    <xf numFmtId="0" fontId="0" fillId="0" borderId="0" xfId="0" applyFont="1" applyFill="1" applyBorder="1" applyAlignment="1">
      <alignment horizontal="center" vertical="center"/>
      <protection locked="0"/>
    </xf>
    <xf numFmtId="0" fontId="0" fillId="0" borderId="0" xfId="0" applyBorder="1" applyAlignment="1">
      <alignment horizontal="left" vertical="center" wrapText="1"/>
      <protection locked="0"/>
    </xf>
    <xf numFmtId="0" fontId="9" fillId="3" borderId="23" xfId="0" applyFont="1" applyFill="1" applyBorder="1" applyAlignment="1">
      <alignment horizontal="center" vertical="center" wrapText="1"/>
      <protection locked="0"/>
    </xf>
    <xf numFmtId="0" fontId="26" fillId="0" borderId="0" xfId="0" applyFont="1" applyFill="1" applyAlignment="1">
      <alignment horizontal="left" vertical="center"/>
      <protection locked="0"/>
    </xf>
    <xf numFmtId="0" fontId="0" fillId="0" borderId="19" xfId="0" applyBorder="1" applyAlignment="1">
      <alignment horizontal="left" vertical="center" wrapText="1"/>
      <protection locked="0"/>
    </xf>
    <xf numFmtId="0" fontId="0" fillId="0" borderId="19" xfId="0" applyFont="1" applyBorder="1" applyAlignment="1">
      <alignment horizontal="left" vertical="center" wrapText="1"/>
      <protection locked="0"/>
    </xf>
    <xf numFmtId="165" fontId="0" fillId="0" borderId="19" xfId="0" applyNumberFormat="1" applyFont="1" applyBorder="1" applyAlignment="1">
      <alignment horizontal="right" vertical="center"/>
      <protection locked="0"/>
    </xf>
    <xf numFmtId="0" fontId="23" fillId="0" borderId="0" xfId="0" applyFont="1" applyBorder="1" applyAlignment="1">
      <alignment horizontal="left" vertical="center" wrapText="1"/>
      <protection locked="0"/>
    </xf>
    <xf numFmtId="0" fontId="24" fillId="0" borderId="0" xfId="0" applyFont="1" applyBorder="1" applyAlignment="1">
      <alignment horizontal="left" vertical="center" wrapText="1"/>
      <protection locked="0"/>
    </xf>
    <xf numFmtId="165" fontId="18" fillId="0" borderId="0" xfId="0" applyNumberFormat="1" applyFont="1" applyBorder="1" applyAlignment="1">
      <alignment horizontal="right"/>
      <protection locked="0"/>
    </xf>
    <xf numFmtId="0" fontId="3" fillId="2" borderId="0" xfId="1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center" vertical="center"/>
      <protection locked="0"/>
    </xf>
    <xf numFmtId="0" fontId="5" fillId="3" borderId="0" xfId="0" applyFont="1" applyFill="1" applyBorder="1" applyAlignment="1">
      <alignment horizontal="center" vertical="center"/>
      <protection locked="0"/>
    </xf>
    <xf numFmtId="0" fontId="6" fillId="0" borderId="0" xfId="0" applyFont="1" applyBorder="1" applyAlignment="1">
      <alignment horizontal="center" vertical="center"/>
      <protection locked="0"/>
    </xf>
    <xf numFmtId="0" fontId="7" fillId="0" borderId="0" xfId="0" applyFont="1" applyBorder="1" applyAlignment="1">
      <alignment horizontal="left" vertical="top" wrapText="1"/>
      <protection locked="0"/>
    </xf>
    <xf numFmtId="164" fontId="9" fillId="0" borderId="0" xfId="0" applyNumberFormat="1" applyFont="1" applyBorder="1" applyAlignment="1">
      <alignment horizontal="left" vertical="top"/>
      <protection locked="0"/>
    </xf>
    <xf numFmtId="0" fontId="9" fillId="0" borderId="0" xfId="0" applyFont="1" applyBorder="1" applyAlignment="1">
      <alignment horizontal="left" vertical="center"/>
      <protection locked="0"/>
    </xf>
    <xf numFmtId="165" fontId="1" fillId="0" borderId="0" xfId="0" applyNumberFormat="1" applyFont="1" applyBorder="1" applyAlignment="1">
      <alignment horizontal="right" vertical="center"/>
      <protection locked="0"/>
    </xf>
    <xf numFmtId="165" fontId="11" fillId="0" borderId="0" xfId="0" applyNumberFormat="1" applyFont="1" applyBorder="1" applyAlignment="1">
      <alignment horizontal="right" vertical="center"/>
      <protection locked="0"/>
    </xf>
    <xf numFmtId="165" fontId="12" fillId="0" borderId="0" xfId="0" applyNumberFormat="1" applyFont="1" applyBorder="1" applyAlignment="1">
      <alignment horizontal="right" vertical="center"/>
      <protection locked="0"/>
    </xf>
    <xf numFmtId="165" fontId="7" fillId="3" borderId="25" xfId="0" applyNumberFormat="1" applyFont="1" applyFill="1" applyBorder="1" applyAlignment="1">
      <alignment horizontal="right" vertical="center"/>
      <protection locked="0"/>
    </xf>
    <xf numFmtId="0" fontId="7" fillId="0" borderId="0" xfId="0" applyFont="1" applyBorder="1" applyAlignment="1">
      <alignment horizontal="left" vertical="center" wrapText="1"/>
      <protection locked="0"/>
    </xf>
    <xf numFmtId="165" fontId="18" fillId="0" borderId="0" xfId="0" applyNumberFormat="1" applyFont="1" applyBorder="1" applyAlignment="1">
      <alignment horizontal="right" vertical="center"/>
      <protection locked="0"/>
    </xf>
    <xf numFmtId="0" fontId="9" fillId="3" borderId="0" xfId="0" applyFont="1" applyFill="1" applyBorder="1" applyAlignment="1">
      <alignment horizontal="center" vertical="center"/>
      <protection locked="0"/>
    </xf>
    <xf numFmtId="165" fontId="15" fillId="0" borderId="0" xfId="0" applyNumberFormat="1" applyFont="1" applyBorder="1" applyAlignment="1">
      <alignment horizontal="right" vertical="center"/>
      <protection locked="0"/>
    </xf>
    <xf numFmtId="165" fontId="17" fillId="0" borderId="0" xfId="0" applyNumberFormat="1" applyFont="1" applyBorder="1" applyAlignment="1">
      <alignment horizontal="right" vertical="center"/>
      <protection locked="0"/>
    </xf>
    <xf numFmtId="0" fontId="18" fillId="0" borderId="0" xfId="0" applyFont="1" applyBorder="1" applyAlignment="1">
      <alignment horizontal="left" vertical="center"/>
      <protection locked="0"/>
    </xf>
    <xf numFmtId="0" fontId="18" fillId="0" borderId="0" xfId="0" applyFont="1" applyBorder="1" applyAlignment="1">
      <alignment horizontal="left" vertical="center" wrapText="1"/>
      <protection locked="0"/>
    </xf>
    <xf numFmtId="0" fontId="9" fillId="3" borderId="23" xfId="0" applyFont="1" applyFill="1" applyBorder="1" applyAlignment="1">
      <alignment horizontal="center" vertical="center" wrapText="1"/>
      <protection locked="0"/>
    </xf>
    <xf numFmtId="0" fontId="9" fillId="3" borderId="24" xfId="0" applyFont="1" applyFill="1" applyBorder="1" applyAlignment="1">
      <alignment horizontal="center" vertical="center" wrapText="1"/>
      <protection locked="0"/>
    </xf>
    <xf numFmtId="165" fontId="15" fillId="0" borderId="0" xfId="0" applyNumberFormat="1" applyFont="1" applyBorder="1" applyAlignment="1">
      <alignment horizontal="right"/>
      <protection locked="0"/>
    </xf>
    <xf numFmtId="165" fontId="17" fillId="0" borderId="0" xfId="0" applyNumberFormat="1" applyFont="1" applyBorder="1" applyAlignment="1">
      <alignment horizontal="right"/>
      <protection locked="0"/>
    </xf>
    <xf numFmtId="165" fontId="15" fillId="3" borderId="0" xfId="0" applyNumberFormat="1" applyFont="1" applyFill="1" applyBorder="1" applyAlignment="1">
      <alignment horizontal="right" vertical="center"/>
      <protection locked="0"/>
    </xf>
    <xf numFmtId="0" fontId="22" fillId="0" borderId="0" xfId="0" applyFont="1" applyBorder="1" applyAlignment="1">
      <alignment horizontal="left" vertical="top" wrapText="1"/>
      <protection locked="0"/>
    </xf>
    <xf numFmtId="0" fontId="25" fillId="0" borderId="19" xfId="0" applyFont="1" applyBorder="1" applyAlignment="1">
      <alignment horizontal="left" vertical="center" wrapText="1"/>
      <protection locked="0"/>
    </xf>
    <xf numFmtId="165" fontId="25" fillId="0" borderId="19" xfId="0" applyNumberFormat="1" applyFont="1" applyBorder="1" applyAlignment="1">
      <alignment horizontal="right" vertical="center"/>
      <protection locked="0"/>
    </xf>
    <xf numFmtId="165" fontId="0" fillId="0" borderId="22" xfId="0" applyNumberFormat="1" applyFont="1" applyBorder="1" applyAlignment="1">
      <alignment horizontal="right" vertical="center"/>
      <protection locked="0"/>
    </xf>
    <xf numFmtId="165" fontId="0" fillId="0" borderId="24" xfId="0" applyNumberFormat="1" applyFont="1" applyBorder="1" applyAlignment="1">
      <alignment horizontal="right" vertical="center"/>
      <protection locked="0"/>
    </xf>
    <xf numFmtId="165" fontId="0" fillId="0" borderId="23" xfId="0" applyNumberFormat="1" applyFont="1" applyBorder="1" applyAlignment="1">
      <alignment horizontal="right" vertical="center"/>
      <protection locked="0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pro-rozpocty.cz/cs/software-a-data/kros-plu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171509</xdr:colOff>
      <xdr:row>0</xdr:row>
      <xdr:rowOff>279400</xdr:rowOff>
    </xdr:to>
    <xdr:pic>
      <xdr:nvPicPr>
        <xdr:cNvPr id="1025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8A99D0-159C-4A13-ABA0-9457AE9E6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660400" cy="279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207"/>
  <sheetViews>
    <sheetView showGridLines="0" tabSelected="1" zoomScale="80" zoomScaleNormal="80" workbookViewId="0" xr3:uid="{AEA406A1-0E4B-5B11-9CD5-51D6E497D94C}">
      <pane ySplit="1" topLeftCell="A66" activePane="bottomLeft" state="frozen"/>
      <selection pane="bottomLeft" activeCell="AC148" sqref="AC148"/>
    </sheetView>
  </sheetViews>
  <sheetFormatPr defaultColWidth="10.5" defaultRowHeight="14.25" customHeight="1"/>
  <cols>
    <col min="1" max="1" width="8.1640625" style="1" customWidth="1"/>
    <col min="2" max="2" width="1.6640625" style="1" customWidth="1"/>
    <col min="3" max="4" width="4.1640625" style="1" customWidth="1"/>
    <col min="5" max="5" width="17.1640625" style="1" customWidth="1"/>
    <col min="6" max="7" width="11.1640625" style="1" customWidth="1"/>
    <col min="8" max="8" width="12.5" style="1" customWidth="1"/>
    <col min="9" max="9" width="7.83203125" style="1" customWidth="1"/>
    <col min="10" max="10" width="5.1640625" style="1" customWidth="1"/>
    <col min="11" max="11" width="11.5" style="1" customWidth="1"/>
    <col min="12" max="12" width="12" style="1" customWidth="1"/>
    <col min="13" max="13" width="6" style="1" customWidth="1"/>
    <col min="14" max="14" width="10.6640625" style="1" customWidth="1"/>
    <col min="15" max="15" width="2" style="1" customWidth="1"/>
    <col min="16" max="16" width="12.5" style="1" customWidth="1"/>
    <col min="17" max="17" width="4.1640625" style="1" customWidth="1"/>
    <col min="18" max="18" width="1.6640625" style="1" customWidth="1"/>
    <col min="19" max="19" width="8.1640625" style="1" customWidth="1"/>
    <col min="20" max="27" width="0" style="1" hidden="1" customWidth="1"/>
    <col min="28" max="28" width="5.6640625" style="1" hidden="1" customWidth="1"/>
    <col min="29" max="29" width="11" style="1" customWidth="1"/>
    <col min="30" max="30" width="15" style="1" customWidth="1"/>
    <col min="31" max="31" width="16.1640625" style="1" customWidth="1"/>
    <col min="32" max="42" width="10.5" style="2"/>
    <col min="43" max="43" width="8.1640625" style="2" customWidth="1"/>
    <col min="44" max="64" width="0" style="1" hidden="1" customWidth="1"/>
    <col min="65" max="16384" width="10.5" style="2"/>
  </cols>
  <sheetData>
    <row r="1" spans="1:46" s="7" customFormat="1" ht="22.5" customHeight="1">
      <c r="A1" s="3"/>
      <c r="B1" s="4"/>
      <c r="C1" s="4"/>
      <c r="D1" s="5" t="s">
        <v>0</v>
      </c>
      <c r="E1" s="4"/>
      <c r="F1" s="6" t="s">
        <v>1</v>
      </c>
      <c r="G1" s="6"/>
      <c r="H1" s="139" t="s">
        <v>2</v>
      </c>
      <c r="I1" s="139"/>
      <c r="J1" s="139"/>
      <c r="K1" s="139"/>
      <c r="L1" s="6" t="s">
        <v>3</v>
      </c>
      <c r="M1" s="4"/>
      <c r="N1" s="4"/>
      <c r="O1" s="5"/>
      <c r="P1" s="4"/>
      <c r="Q1" s="4"/>
      <c r="R1" s="5"/>
      <c r="S1" s="4"/>
      <c r="T1" s="6"/>
      <c r="U1" s="3"/>
      <c r="V1" s="3"/>
    </row>
    <row r="2" spans="1:46" s="1" customFormat="1" ht="37.5" customHeight="1">
      <c r="C2" s="140" t="s">
        <v>4</v>
      </c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S2" s="141" t="s">
        <v>5</v>
      </c>
      <c r="T2" s="141"/>
      <c r="U2" s="141"/>
      <c r="V2" s="141"/>
      <c r="W2" s="141"/>
      <c r="X2" s="141"/>
      <c r="Y2" s="141"/>
      <c r="Z2" s="141"/>
      <c r="AA2" s="141"/>
      <c r="AB2" s="141"/>
      <c r="AC2" s="141"/>
      <c r="AT2" s="1" t="s">
        <v>6</v>
      </c>
    </row>
    <row r="3" spans="1:46" s="1" customFormat="1" ht="7.5" customHeight="1"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10"/>
      <c r="AT3" s="1" t="s">
        <v>7</v>
      </c>
    </row>
    <row r="4" spans="1:46" s="1" customFormat="1" ht="37.5" customHeight="1">
      <c r="B4" s="11"/>
      <c r="C4" s="142" t="s">
        <v>8</v>
      </c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2"/>
      <c r="T4" s="13" t="s">
        <v>9</v>
      </c>
      <c r="AT4" s="1" t="s">
        <v>10</v>
      </c>
    </row>
    <row r="5" spans="1:46" s="1" customFormat="1" ht="7.5" customHeight="1">
      <c r="B5" s="11"/>
      <c r="R5" s="12"/>
    </row>
    <row r="6" spans="1:46" s="14" customFormat="1" ht="37.5" customHeight="1">
      <c r="B6" s="15"/>
      <c r="D6" s="16" t="s">
        <v>11</v>
      </c>
      <c r="F6" s="143" t="s">
        <v>12</v>
      </c>
      <c r="G6" s="143"/>
      <c r="H6" s="143"/>
      <c r="I6" s="143"/>
      <c r="J6" s="143"/>
      <c r="K6" s="143"/>
      <c r="L6" s="143"/>
      <c r="M6" s="143"/>
      <c r="N6" s="143"/>
      <c r="O6" s="143"/>
      <c r="P6" s="143"/>
      <c r="R6" s="17"/>
    </row>
    <row r="7" spans="1:46" s="14" customFormat="1" ht="15" customHeight="1">
      <c r="B7" s="15"/>
      <c r="D7" s="18" t="s">
        <v>13</v>
      </c>
      <c r="F7" s="19"/>
      <c r="M7" s="18" t="s">
        <v>14</v>
      </c>
      <c r="O7" s="19"/>
      <c r="R7" s="17"/>
    </row>
    <row r="8" spans="1:46" s="14" customFormat="1" ht="15" customHeight="1">
      <c r="B8" s="15"/>
      <c r="D8" s="18" t="s">
        <v>15</v>
      </c>
      <c r="F8" s="19"/>
      <c r="M8" s="18" t="s">
        <v>16</v>
      </c>
      <c r="O8" s="144"/>
      <c r="P8" s="144"/>
      <c r="R8" s="17"/>
    </row>
    <row r="9" spans="1:46" s="14" customFormat="1" ht="12" customHeight="1">
      <c r="B9" s="15"/>
      <c r="R9" s="17"/>
    </row>
    <row r="10" spans="1:46" s="14" customFormat="1" ht="15" customHeight="1">
      <c r="B10" s="15"/>
      <c r="D10" s="18" t="s">
        <v>17</v>
      </c>
      <c r="F10" s="119" t="s">
        <v>18</v>
      </c>
      <c r="M10" s="18" t="s">
        <v>19</v>
      </c>
      <c r="N10" s="120" t="s">
        <v>20</v>
      </c>
      <c r="O10" s="145"/>
      <c r="P10" s="145"/>
      <c r="R10" s="17"/>
    </row>
    <row r="11" spans="1:46" s="14" customFormat="1" ht="18.75" customHeight="1">
      <c r="B11" s="15"/>
      <c r="E11" s="19"/>
      <c r="M11" s="18" t="s">
        <v>21</v>
      </c>
      <c r="O11" s="145"/>
      <c r="P11" s="145"/>
      <c r="R11" s="17"/>
    </row>
    <row r="12" spans="1:46" s="14" customFormat="1" ht="7.5" customHeight="1">
      <c r="B12" s="15"/>
      <c r="R12" s="17"/>
    </row>
    <row r="13" spans="1:46" s="14" customFormat="1" ht="15" customHeight="1">
      <c r="B13" s="15"/>
      <c r="D13" s="18" t="s">
        <v>22</v>
      </c>
      <c r="M13" s="18" t="s">
        <v>23</v>
      </c>
      <c r="O13" s="145"/>
      <c r="P13" s="145"/>
      <c r="R13" s="17"/>
    </row>
    <row r="14" spans="1:46" s="14" customFormat="1" ht="18.75" customHeight="1">
      <c r="B14" s="15"/>
      <c r="E14" s="19"/>
      <c r="M14" s="18" t="s">
        <v>24</v>
      </c>
      <c r="O14" s="145"/>
      <c r="P14" s="145"/>
      <c r="R14" s="17"/>
    </row>
    <row r="15" spans="1:46" s="14" customFormat="1" ht="7.5" customHeight="1">
      <c r="B15" s="15"/>
      <c r="R15" s="17"/>
    </row>
    <row r="16" spans="1:46" s="14" customFormat="1" ht="15" customHeight="1">
      <c r="B16" s="15"/>
      <c r="D16" s="18" t="s">
        <v>25</v>
      </c>
      <c r="M16" s="18" t="s">
        <v>19</v>
      </c>
      <c r="O16" s="145"/>
      <c r="P16" s="145"/>
      <c r="R16" s="17"/>
    </row>
    <row r="17" spans="2:18" s="14" customFormat="1" ht="18.75" customHeight="1">
      <c r="B17" s="15"/>
      <c r="E17" s="19"/>
      <c r="M17" s="18" t="s">
        <v>21</v>
      </c>
      <c r="O17" s="145"/>
      <c r="P17" s="145"/>
      <c r="R17" s="17"/>
    </row>
    <row r="18" spans="2:18" s="14" customFormat="1" ht="7.5" customHeight="1">
      <c r="B18" s="15"/>
      <c r="R18" s="17"/>
    </row>
    <row r="19" spans="2:18" s="14" customFormat="1" ht="15" customHeight="1">
      <c r="B19" s="15"/>
      <c r="D19" s="18" t="s">
        <v>26</v>
      </c>
      <c r="M19" s="18" t="s">
        <v>19</v>
      </c>
      <c r="O19" s="145"/>
      <c r="P19" s="145"/>
      <c r="R19" s="17"/>
    </row>
    <row r="20" spans="2:18" s="14" customFormat="1" ht="18.75" customHeight="1">
      <c r="B20" s="15"/>
      <c r="E20" s="19"/>
      <c r="M20" s="18" t="s">
        <v>21</v>
      </c>
      <c r="O20" s="145"/>
      <c r="P20" s="145"/>
      <c r="R20" s="17"/>
    </row>
    <row r="21" spans="2:18" s="14" customFormat="1" ht="7.5" customHeight="1">
      <c r="B21" s="15"/>
      <c r="R21" s="17"/>
    </row>
    <row r="22" spans="2:18" s="14" customFormat="1" ht="7.5" customHeight="1">
      <c r="B22" s="15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R22" s="17"/>
    </row>
    <row r="23" spans="2:18" s="14" customFormat="1" ht="15" customHeight="1">
      <c r="B23" s="15"/>
      <c r="D23" s="21" t="s">
        <v>27</v>
      </c>
      <c r="M23" s="146">
        <f>$N$87</f>
        <v>0</v>
      </c>
      <c r="N23" s="146"/>
      <c r="O23" s="146"/>
      <c r="P23" s="146"/>
      <c r="R23" s="17"/>
    </row>
    <row r="24" spans="2:18" s="14" customFormat="1" ht="15" customHeight="1">
      <c r="B24" s="15"/>
      <c r="D24" s="22" t="s">
        <v>28</v>
      </c>
      <c r="M24" s="146">
        <f>$N$99</f>
        <v>0</v>
      </c>
      <c r="N24" s="146"/>
      <c r="O24" s="146"/>
      <c r="P24" s="146"/>
      <c r="R24" s="17"/>
    </row>
    <row r="25" spans="2:18" s="14" customFormat="1" ht="7.5" customHeight="1">
      <c r="B25" s="15"/>
      <c r="R25" s="17"/>
    </row>
    <row r="26" spans="2:18" s="14" customFormat="1" ht="26.25" customHeight="1">
      <c r="B26" s="15"/>
      <c r="D26" s="23" t="s">
        <v>29</v>
      </c>
      <c r="M26" s="147">
        <f>ROUNDUP($M$23+$M$24,2)</f>
        <v>0</v>
      </c>
      <c r="N26" s="147"/>
      <c r="O26" s="147"/>
      <c r="P26" s="147"/>
      <c r="R26" s="17"/>
    </row>
    <row r="27" spans="2:18" s="14" customFormat="1" ht="7.5" customHeight="1">
      <c r="B27" s="15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R27" s="17"/>
    </row>
    <row r="28" spans="2:18" s="14" customFormat="1" ht="15" customHeight="1">
      <c r="B28" s="15"/>
      <c r="D28" s="24" t="s">
        <v>30</v>
      </c>
      <c r="E28" s="24" t="s">
        <v>31</v>
      </c>
      <c r="F28" s="25">
        <v>0.21</v>
      </c>
      <c r="G28" s="26" t="s">
        <v>32</v>
      </c>
      <c r="H28" s="148">
        <f>M26</f>
        <v>0</v>
      </c>
      <c r="I28" s="148"/>
      <c r="J28" s="148"/>
      <c r="M28" s="148">
        <f>H28*F28</f>
        <v>0</v>
      </c>
      <c r="N28" s="148"/>
      <c r="O28" s="148"/>
      <c r="P28" s="148"/>
      <c r="R28" s="17"/>
    </row>
    <row r="29" spans="2:18" s="14" customFormat="1" ht="15" customHeight="1">
      <c r="B29" s="15"/>
      <c r="E29" s="24" t="s">
        <v>33</v>
      </c>
      <c r="F29" s="25">
        <v>0.15</v>
      </c>
      <c r="G29" s="26" t="s">
        <v>32</v>
      </c>
      <c r="H29" s="148">
        <f>ROUNDUP((SUM($BF$99:$BF$103)+SUM($BF$120:$BF$206)),2)</f>
        <v>0</v>
      </c>
      <c r="I29" s="148"/>
      <c r="J29" s="148"/>
      <c r="M29" s="148">
        <f>ROUNDUP((SUM($BF$99:$BF$103)+SUM($BF$120:$BF$206))*$F$29,1)</f>
        <v>0</v>
      </c>
      <c r="N29" s="148"/>
      <c r="O29" s="148"/>
      <c r="P29" s="148"/>
      <c r="R29" s="17"/>
    </row>
    <row r="30" spans="2:18" s="14" customFormat="1" ht="15" hidden="1" customHeight="1">
      <c r="B30" s="15"/>
      <c r="E30" s="24" t="s">
        <v>34</v>
      </c>
      <c r="F30" s="25">
        <v>0.21</v>
      </c>
      <c r="G30" s="26" t="s">
        <v>32</v>
      </c>
      <c r="H30" s="148">
        <f>ROUNDUP((SUM($BG$99:$BG$103)+SUM($BG$120:$BG$206)),2)</f>
        <v>0</v>
      </c>
      <c r="I30" s="148"/>
      <c r="J30" s="148"/>
      <c r="M30" s="148">
        <v>0</v>
      </c>
      <c r="N30" s="148"/>
      <c r="O30" s="148"/>
      <c r="P30" s="148"/>
      <c r="R30" s="17"/>
    </row>
    <row r="31" spans="2:18" s="14" customFormat="1" ht="15" hidden="1" customHeight="1">
      <c r="B31" s="15"/>
      <c r="E31" s="24" t="s">
        <v>35</v>
      </c>
      <c r="F31" s="25">
        <v>0.15</v>
      </c>
      <c r="G31" s="26" t="s">
        <v>32</v>
      </c>
      <c r="H31" s="148">
        <f>ROUNDUP((SUM($BH$99:$BH$103)+SUM($BH$120:$BH$206)),2)</f>
        <v>0</v>
      </c>
      <c r="I31" s="148"/>
      <c r="J31" s="148"/>
      <c r="M31" s="148">
        <v>0</v>
      </c>
      <c r="N31" s="148"/>
      <c r="O31" s="148"/>
      <c r="P31" s="148"/>
      <c r="R31" s="17"/>
    </row>
    <row r="32" spans="2:18" s="14" customFormat="1" ht="15" hidden="1" customHeight="1">
      <c r="B32" s="15"/>
      <c r="E32" s="24" t="s">
        <v>36</v>
      </c>
      <c r="F32" s="25">
        <v>0</v>
      </c>
      <c r="G32" s="26" t="s">
        <v>32</v>
      </c>
      <c r="H32" s="148">
        <f>ROUNDUP((SUM($BI$99:$BI$103)+SUM($BI$120:$BI$206)),2)</f>
        <v>0</v>
      </c>
      <c r="I32" s="148"/>
      <c r="J32" s="148"/>
      <c r="M32" s="148">
        <v>0</v>
      </c>
      <c r="N32" s="148"/>
      <c r="O32" s="148"/>
      <c r="P32" s="148"/>
      <c r="R32" s="17"/>
    </row>
    <row r="33" spans="2:18" s="14" customFormat="1" ht="7.5" customHeight="1">
      <c r="B33" s="15"/>
      <c r="R33" s="17"/>
    </row>
    <row r="34" spans="2:18" s="14" customFormat="1" ht="26.25" customHeight="1">
      <c r="B34" s="15"/>
      <c r="C34" s="27"/>
      <c r="D34" s="28" t="s">
        <v>37</v>
      </c>
      <c r="E34" s="29"/>
      <c r="F34" s="29"/>
      <c r="G34" s="30" t="s">
        <v>38</v>
      </c>
      <c r="H34" s="31" t="s">
        <v>39</v>
      </c>
      <c r="I34" s="29"/>
      <c r="J34" s="29"/>
      <c r="K34" s="29"/>
      <c r="L34" s="149">
        <f>ROUNDUP(SUM($M$26:$M$32),2)</f>
        <v>0</v>
      </c>
      <c r="M34" s="149"/>
      <c r="N34" s="149"/>
      <c r="O34" s="149"/>
      <c r="P34" s="149"/>
      <c r="Q34" s="27"/>
      <c r="R34" s="17"/>
    </row>
    <row r="35" spans="2:18" s="14" customFormat="1" ht="15" customHeight="1">
      <c r="B35" s="15"/>
      <c r="R35" s="17"/>
    </row>
    <row r="36" spans="2:18" s="14" customFormat="1" ht="15" customHeight="1">
      <c r="B36" s="15"/>
      <c r="R36" s="17"/>
    </row>
    <row r="37" spans="2:18" s="1" customFormat="1" ht="14.25" customHeight="1">
      <c r="B37" s="11"/>
      <c r="R37" s="12"/>
    </row>
    <row r="38" spans="2:18" s="1" customFormat="1" ht="14.25" customHeight="1">
      <c r="B38" s="11"/>
      <c r="R38" s="12"/>
    </row>
    <row r="39" spans="2:18" s="1" customFormat="1" ht="14.25" customHeight="1">
      <c r="B39" s="11"/>
      <c r="R39" s="12"/>
    </row>
    <row r="40" spans="2:18" s="1" customFormat="1" ht="14.25" customHeight="1">
      <c r="B40" s="11"/>
      <c r="R40" s="12"/>
    </row>
    <row r="41" spans="2:18" s="1" customFormat="1" ht="14.25" customHeight="1">
      <c r="B41" s="11"/>
      <c r="R41" s="12"/>
    </row>
    <row r="42" spans="2:18" s="1" customFormat="1" ht="14.25" customHeight="1">
      <c r="B42" s="11"/>
      <c r="R42" s="12"/>
    </row>
    <row r="43" spans="2:18" s="1" customFormat="1" ht="14.25" customHeight="1">
      <c r="B43" s="11"/>
      <c r="R43" s="12"/>
    </row>
    <row r="44" spans="2:18" s="1" customFormat="1" ht="14.25" customHeight="1">
      <c r="B44" s="11"/>
      <c r="R44" s="12"/>
    </row>
    <row r="45" spans="2:18" s="1" customFormat="1" ht="14.25" customHeight="1">
      <c r="B45" s="11"/>
      <c r="R45" s="12"/>
    </row>
    <row r="46" spans="2:18" s="1" customFormat="1" ht="14.25" customHeight="1">
      <c r="B46" s="11"/>
      <c r="R46" s="12"/>
    </row>
    <row r="47" spans="2:18" s="1" customFormat="1" ht="14.25" customHeight="1">
      <c r="B47" s="11"/>
      <c r="R47" s="12"/>
    </row>
    <row r="48" spans="2:18" s="1" customFormat="1" ht="14.25" customHeight="1">
      <c r="B48" s="11"/>
      <c r="R48" s="12"/>
    </row>
    <row r="49" spans="2:18" s="1" customFormat="1" ht="14.25" customHeight="1">
      <c r="B49" s="11"/>
      <c r="R49" s="12"/>
    </row>
    <row r="50" spans="2:18" s="14" customFormat="1" ht="15.75" customHeight="1">
      <c r="B50" s="15"/>
      <c r="D50" s="32" t="s">
        <v>40</v>
      </c>
      <c r="E50" s="20"/>
      <c r="F50" s="20"/>
      <c r="G50" s="20"/>
      <c r="H50" s="33"/>
      <c r="J50" s="32" t="s">
        <v>41</v>
      </c>
      <c r="K50" s="20"/>
      <c r="L50" s="20"/>
      <c r="M50" s="20"/>
      <c r="N50" s="20"/>
      <c r="O50" s="20"/>
      <c r="P50" s="33"/>
      <c r="R50" s="17"/>
    </row>
    <row r="51" spans="2:18" s="1" customFormat="1" ht="14.25" customHeight="1">
      <c r="B51" s="11"/>
      <c r="D51" s="34"/>
      <c r="H51" s="35"/>
      <c r="J51" s="34"/>
      <c r="P51" s="35"/>
      <c r="R51" s="12"/>
    </row>
    <row r="52" spans="2:18" s="1" customFormat="1" ht="14.25" customHeight="1">
      <c r="B52" s="11"/>
      <c r="D52" s="34"/>
      <c r="H52" s="35"/>
      <c r="J52" s="34"/>
      <c r="P52" s="35"/>
      <c r="R52" s="12"/>
    </row>
    <row r="53" spans="2:18" s="1" customFormat="1" ht="14.25" customHeight="1">
      <c r="B53" s="11"/>
      <c r="D53" s="34"/>
      <c r="H53" s="35"/>
      <c r="J53" s="34"/>
      <c r="P53" s="35"/>
      <c r="R53" s="12"/>
    </row>
    <row r="54" spans="2:18" s="1" customFormat="1" ht="14.25" customHeight="1">
      <c r="B54" s="11"/>
      <c r="D54" s="34"/>
      <c r="H54" s="35"/>
      <c r="J54" s="34"/>
      <c r="P54" s="35"/>
      <c r="R54" s="12"/>
    </row>
    <row r="55" spans="2:18" s="1" customFormat="1" ht="14.25" customHeight="1">
      <c r="B55" s="11"/>
      <c r="D55" s="34"/>
      <c r="H55" s="35"/>
      <c r="J55" s="34"/>
      <c r="P55" s="35"/>
      <c r="R55" s="12"/>
    </row>
    <row r="56" spans="2:18" s="1" customFormat="1" ht="14.25" customHeight="1">
      <c r="B56" s="11"/>
      <c r="D56" s="34"/>
      <c r="H56" s="35"/>
      <c r="J56" s="34"/>
      <c r="P56" s="35"/>
      <c r="R56" s="12"/>
    </row>
    <row r="57" spans="2:18" s="1" customFormat="1" ht="14.25" customHeight="1">
      <c r="B57" s="11"/>
      <c r="D57" s="34"/>
      <c r="H57" s="35"/>
      <c r="J57" s="34"/>
      <c r="P57" s="35"/>
      <c r="R57" s="12"/>
    </row>
    <row r="58" spans="2:18" s="1" customFormat="1" ht="14.25" customHeight="1">
      <c r="B58" s="11"/>
      <c r="D58" s="34"/>
      <c r="H58" s="35"/>
      <c r="J58" s="34"/>
      <c r="P58" s="35"/>
      <c r="R58" s="12"/>
    </row>
    <row r="59" spans="2:18" s="14" customFormat="1" ht="15.75" customHeight="1">
      <c r="B59" s="15"/>
      <c r="D59" s="36" t="s">
        <v>42</v>
      </c>
      <c r="E59" s="37"/>
      <c r="F59" s="37"/>
      <c r="G59" s="38" t="s">
        <v>43</v>
      </c>
      <c r="H59" s="39"/>
      <c r="J59" s="36" t="s">
        <v>42</v>
      </c>
      <c r="K59" s="37"/>
      <c r="L59" s="37"/>
      <c r="M59" s="37"/>
      <c r="N59" s="38" t="s">
        <v>43</v>
      </c>
      <c r="O59" s="37"/>
      <c r="P59" s="39"/>
      <c r="R59" s="17"/>
    </row>
    <row r="60" spans="2:18" s="1" customFormat="1" ht="14.25" customHeight="1">
      <c r="B60" s="11"/>
      <c r="R60" s="12"/>
    </row>
    <row r="61" spans="2:18" s="14" customFormat="1" ht="15.75" customHeight="1">
      <c r="B61" s="15"/>
      <c r="D61" s="32" t="s">
        <v>44</v>
      </c>
      <c r="E61" s="20"/>
      <c r="F61" s="20"/>
      <c r="G61" s="20"/>
      <c r="H61" s="33"/>
      <c r="J61" s="32" t="s">
        <v>45</v>
      </c>
      <c r="K61" s="20"/>
      <c r="L61" s="20"/>
      <c r="M61" s="20"/>
      <c r="N61" s="20"/>
      <c r="O61" s="20"/>
      <c r="P61" s="33"/>
      <c r="R61" s="17"/>
    </row>
    <row r="62" spans="2:18" s="1" customFormat="1" ht="14.25" customHeight="1">
      <c r="B62" s="11"/>
      <c r="D62" s="34"/>
      <c r="H62" s="35"/>
      <c r="J62" s="34"/>
      <c r="P62" s="35"/>
      <c r="R62" s="12"/>
    </row>
    <row r="63" spans="2:18" s="1" customFormat="1" ht="14.25" customHeight="1">
      <c r="B63" s="11"/>
      <c r="D63" s="34"/>
      <c r="H63" s="35"/>
      <c r="J63" s="34"/>
      <c r="P63" s="35"/>
      <c r="R63" s="12"/>
    </row>
    <row r="64" spans="2:18" s="1" customFormat="1" ht="14.25" customHeight="1">
      <c r="B64" s="11"/>
      <c r="D64" s="34"/>
      <c r="H64" s="35"/>
      <c r="J64" s="34"/>
      <c r="P64" s="35"/>
      <c r="R64" s="12"/>
    </row>
    <row r="65" spans="2:18" s="1" customFormat="1" ht="14.25" customHeight="1">
      <c r="B65" s="11"/>
      <c r="D65" s="34"/>
      <c r="H65" s="35"/>
      <c r="J65" s="34"/>
      <c r="P65" s="35"/>
      <c r="R65" s="12"/>
    </row>
    <row r="66" spans="2:18" s="1" customFormat="1" ht="14.25" customHeight="1">
      <c r="B66" s="11"/>
      <c r="D66" s="34"/>
      <c r="H66" s="35"/>
      <c r="J66" s="34"/>
      <c r="P66" s="35"/>
      <c r="R66" s="12"/>
    </row>
    <row r="67" spans="2:18" s="1" customFormat="1" ht="14.25" customHeight="1">
      <c r="B67" s="11"/>
      <c r="D67" s="34"/>
      <c r="H67" s="35"/>
      <c r="J67" s="34"/>
      <c r="P67" s="35"/>
      <c r="R67" s="12"/>
    </row>
    <row r="68" spans="2:18" s="1" customFormat="1" ht="14.25" customHeight="1">
      <c r="B68" s="11"/>
      <c r="D68" s="34"/>
      <c r="H68" s="35"/>
      <c r="J68" s="34"/>
      <c r="P68" s="35"/>
      <c r="R68" s="12"/>
    </row>
    <row r="69" spans="2:18" s="1" customFormat="1" ht="14.25" customHeight="1">
      <c r="B69" s="11"/>
      <c r="D69" s="34"/>
      <c r="H69" s="35"/>
      <c r="J69" s="34"/>
      <c r="P69" s="35"/>
      <c r="R69" s="12"/>
    </row>
    <row r="70" spans="2:18" s="14" customFormat="1" ht="15.75" customHeight="1">
      <c r="B70" s="15"/>
      <c r="D70" s="36" t="s">
        <v>42</v>
      </c>
      <c r="E70" s="37"/>
      <c r="F70" s="37"/>
      <c r="G70" s="38" t="s">
        <v>43</v>
      </c>
      <c r="H70" s="39"/>
      <c r="J70" s="36" t="s">
        <v>42</v>
      </c>
      <c r="K70" s="37"/>
      <c r="L70" s="37"/>
      <c r="M70" s="37"/>
      <c r="N70" s="38" t="s">
        <v>43</v>
      </c>
      <c r="O70" s="37"/>
      <c r="P70" s="39"/>
      <c r="R70" s="17"/>
    </row>
    <row r="71" spans="2:18" s="14" customFormat="1" ht="15" customHeight="1">
      <c r="B71" s="40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2"/>
    </row>
    <row r="75" spans="2:18" s="14" customFormat="1" ht="7.5" customHeight="1"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5"/>
    </row>
    <row r="76" spans="2:18" s="14" customFormat="1" ht="37.5" customHeight="1">
      <c r="B76" s="15"/>
      <c r="C76" s="142" t="s">
        <v>46</v>
      </c>
      <c r="D76" s="142"/>
      <c r="E76" s="142"/>
      <c r="F76" s="142"/>
      <c r="G76" s="142"/>
      <c r="H76" s="142"/>
      <c r="I76" s="142"/>
      <c r="J76" s="142"/>
      <c r="K76" s="142"/>
      <c r="L76" s="142"/>
      <c r="M76" s="142"/>
      <c r="N76" s="142"/>
      <c r="O76" s="142"/>
      <c r="P76" s="142"/>
      <c r="Q76" s="142"/>
      <c r="R76" s="17"/>
    </row>
    <row r="77" spans="2:18" s="14" customFormat="1" ht="7.5" customHeight="1">
      <c r="B77" s="15"/>
      <c r="R77" s="17"/>
    </row>
    <row r="78" spans="2:18" s="14" customFormat="1" ht="37.5" customHeight="1">
      <c r="B78" s="15"/>
      <c r="C78" s="46" t="s">
        <v>11</v>
      </c>
      <c r="F78" s="150" t="str">
        <f>$F$6</f>
        <v>Víceúčelové sporrtovní hřiště - Olšany</v>
      </c>
      <c r="G78" s="150"/>
      <c r="H78" s="150"/>
      <c r="I78" s="150"/>
      <c r="J78" s="150"/>
      <c r="K78" s="150"/>
      <c r="L78" s="150"/>
      <c r="M78" s="150"/>
      <c r="N78" s="150"/>
      <c r="O78" s="150"/>
      <c r="P78" s="150"/>
      <c r="R78" s="17"/>
    </row>
    <row r="79" spans="2:18" s="14" customFormat="1" ht="7.5" customHeight="1">
      <c r="B79" s="15"/>
      <c r="R79" s="17"/>
    </row>
    <row r="80" spans="2:18" s="14" customFormat="1" ht="18.75" customHeight="1">
      <c r="B80" s="15"/>
      <c r="C80" s="18" t="s">
        <v>15</v>
      </c>
      <c r="F80" s="19">
        <f>$F$8</f>
        <v>0</v>
      </c>
      <c r="K80" s="18" t="s">
        <v>16</v>
      </c>
      <c r="M80" s="144" t="str">
        <f>IF($O$8="","",$O$8)</f>
        <v/>
      </c>
      <c r="N80" s="144"/>
      <c r="O80" s="144"/>
      <c r="P80" s="144"/>
      <c r="R80" s="17"/>
    </row>
    <row r="81" spans="2:47" s="14" customFormat="1" ht="7.5" customHeight="1">
      <c r="B81" s="15"/>
      <c r="R81" s="17"/>
    </row>
    <row r="82" spans="2:47" s="14" customFormat="1" ht="15.75" customHeight="1">
      <c r="B82" s="15"/>
      <c r="C82" s="18" t="s">
        <v>17</v>
      </c>
      <c r="F82" s="19">
        <f>$E$11</f>
        <v>0</v>
      </c>
      <c r="K82" s="18" t="s">
        <v>25</v>
      </c>
      <c r="M82" s="145">
        <f>$E$17</f>
        <v>0</v>
      </c>
      <c r="N82" s="145"/>
      <c r="O82" s="145"/>
      <c r="P82" s="145"/>
      <c r="Q82" s="145"/>
      <c r="R82" s="17"/>
    </row>
    <row r="83" spans="2:47" s="14" customFormat="1" ht="15" customHeight="1">
      <c r="B83" s="15"/>
      <c r="C83" s="18" t="s">
        <v>47</v>
      </c>
      <c r="F83" s="19" t="str">
        <f>IF($E$14="","",$E$14)</f>
        <v/>
      </c>
      <c r="K83" s="18" t="s">
        <v>26</v>
      </c>
      <c r="M83" s="145">
        <f>$E$20</f>
        <v>0</v>
      </c>
      <c r="N83" s="145"/>
      <c r="O83" s="145"/>
      <c r="P83" s="145"/>
      <c r="Q83" s="145"/>
      <c r="R83" s="17"/>
    </row>
    <row r="84" spans="2:47" s="14" customFormat="1" ht="11.25" customHeight="1">
      <c r="B84" s="15"/>
      <c r="R84" s="17"/>
    </row>
    <row r="85" spans="2:47" s="14" customFormat="1" ht="30" customHeight="1">
      <c r="B85" s="15"/>
      <c r="C85" s="152" t="s">
        <v>48</v>
      </c>
      <c r="D85" s="152"/>
      <c r="E85" s="152"/>
      <c r="F85" s="152"/>
      <c r="G85" s="152"/>
      <c r="H85" s="27"/>
      <c r="I85" s="27"/>
      <c r="J85" s="27"/>
      <c r="K85" s="27"/>
      <c r="L85" s="27"/>
      <c r="M85" s="27"/>
      <c r="N85" s="152" t="s">
        <v>49</v>
      </c>
      <c r="O85" s="152"/>
      <c r="P85" s="152"/>
      <c r="Q85" s="152"/>
      <c r="R85" s="17"/>
    </row>
    <row r="86" spans="2:47" s="14" customFormat="1" ht="11.25" customHeight="1">
      <c r="B86" s="15"/>
      <c r="R86" s="17"/>
    </row>
    <row r="87" spans="2:47" s="14" customFormat="1" ht="30" customHeight="1">
      <c r="B87" s="15"/>
      <c r="C87" s="47" t="s">
        <v>50</v>
      </c>
      <c r="N87" s="153">
        <f>SUM(N88,N95)</f>
        <v>0</v>
      </c>
      <c r="O87" s="153"/>
      <c r="P87" s="153"/>
      <c r="Q87" s="153"/>
      <c r="R87" s="17"/>
      <c r="AU87" s="14" t="s">
        <v>51</v>
      </c>
    </row>
    <row r="88" spans="2:47" s="48" customFormat="1" ht="25.5" customHeight="1">
      <c r="B88" s="49"/>
      <c r="D88" s="50" t="s">
        <v>52</v>
      </c>
      <c r="N88" s="154">
        <f>SUM(N89:Q94)</f>
        <v>0</v>
      </c>
      <c r="O88" s="154"/>
      <c r="P88" s="154"/>
      <c r="Q88" s="154"/>
      <c r="R88" s="51"/>
    </row>
    <row r="89" spans="2:47" s="21" customFormat="1" ht="21" customHeight="1">
      <c r="B89" s="52"/>
      <c r="D89" s="53" t="s">
        <v>53</v>
      </c>
      <c r="N89" s="151">
        <f>ROUNDUP($N$122,2)</f>
        <v>0</v>
      </c>
      <c r="O89" s="151"/>
      <c r="P89" s="151"/>
      <c r="Q89" s="151"/>
      <c r="R89" s="54"/>
    </row>
    <row r="90" spans="2:47" s="21" customFormat="1" ht="21" customHeight="1">
      <c r="B90" s="52"/>
      <c r="D90" s="53" t="s">
        <v>54</v>
      </c>
      <c r="N90" s="151">
        <f>ROUNDUP($N$148,2)</f>
        <v>0</v>
      </c>
      <c r="O90" s="151"/>
      <c r="P90" s="151"/>
      <c r="Q90" s="151"/>
      <c r="R90" s="54"/>
    </row>
    <row r="91" spans="2:47" s="21" customFormat="1" ht="21" customHeight="1">
      <c r="B91" s="52"/>
      <c r="D91" s="53" t="s">
        <v>55</v>
      </c>
      <c r="N91" s="151">
        <f>ROUNDUP($N$159,2)</f>
        <v>0</v>
      </c>
      <c r="O91" s="151"/>
      <c r="P91" s="151"/>
      <c r="Q91" s="151"/>
      <c r="R91" s="54"/>
    </row>
    <row r="92" spans="2:47" s="21" customFormat="1" ht="21" customHeight="1">
      <c r="B92" s="52"/>
      <c r="D92" s="53" t="s">
        <v>56</v>
      </c>
      <c r="N92" s="151">
        <f>ROUNDUP($N$165,2)</f>
        <v>0</v>
      </c>
      <c r="O92" s="151"/>
      <c r="P92" s="151"/>
      <c r="Q92" s="151"/>
      <c r="R92" s="54"/>
    </row>
    <row r="93" spans="2:47" s="21" customFormat="1" ht="21" customHeight="1">
      <c r="B93" s="52"/>
      <c r="D93" s="53" t="s">
        <v>57</v>
      </c>
      <c r="N93" s="151">
        <f>ROUNDUP($N$184,2)</f>
        <v>0</v>
      </c>
      <c r="O93" s="151"/>
      <c r="P93" s="151"/>
      <c r="Q93" s="151"/>
      <c r="R93" s="54"/>
    </row>
    <row r="94" spans="2:47" s="21" customFormat="1" ht="21" customHeight="1">
      <c r="B94" s="52"/>
      <c r="D94" s="53" t="s">
        <v>58</v>
      </c>
      <c r="N94" s="151">
        <f>ROUNDUP($N$192,2)</f>
        <v>0</v>
      </c>
      <c r="O94" s="151"/>
      <c r="P94" s="151"/>
      <c r="Q94" s="151"/>
      <c r="R94" s="54"/>
    </row>
    <row r="95" spans="2:47" s="48" customFormat="1" ht="25.5" customHeight="1">
      <c r="B95" s="49"/>
      <c r="D95" s="50" t="s">
        <v>59</v>
      </c>
      <c r="N95" s="154">
        <f>SUM(N96:Q97)</f>
        <v>0</v>
      </c>
      <c r="O95" s="154"/>
      <c r="P95" s="154"/>
      <c r="Q95" s="154"/>
      <c r="R95" s="51"/>
    </row>
    <row r="96" spans="2:47" s="21" customFormat="1" ht="21" customHeight="1">
      <c r="B96" s="52"/>
      <c r="D96" s="53" t="s">
        <v>60</v>
      </c>
      <c r="N96" s="151">
        <f>ROUNDUP($N$195,2)</f>
        <v>0</v>
      </c>
      <c r="O96" s="151"/>
      <c r="P96" s="151"/>
      <c r="Q96" s="151"/>
      <c r="R96" s="54"/>
    </row>
    <row r="97" spans="2:62" s="21" customFormat="1" ht="21" customHeight="1">
      <c r="B97" s="52"/>
      <c r="D97" s="53" t="s">
        <v>61</v>
      </c>
      <c r="N97" s="151">
        <f>ROUNDUP($N$202,2)</f>
        <v>0</v>
      </c>
      <c r="O97" s="151"/>
      <c r="P97" s="151"/>
      <c r="Q97" s="151"/>
      <c r="R97" s="54"/>
    </row>
    <row r="98" spans="2:62" s="14" customFormat="1" ht="22.5" customHeight="1">
      <c r="B98" s="15"/>
      <c r="R98" s="17"/>
    </row>
    <row r="99" spans="2:62" s="14" customFormat="1" ht="30" customHeight="1">
      <c r="B99" s="15"/>
      <c r="C99" s="47" t="s">
        <v>62</v>
      </c>
      <c r="N99" s="153">
        <f>SUM(N100:Q102)</f>
        <v>0</v>
      </c>
      <c r="O99" s="153"/>
      <c r="P99" s="153"/>
      <c r="Q99" s="153"/>
      <c r="R99" s="17"/>
      <c r="T99" s="55"/>
      <c r="U99" s="56" t="s">
        <v>30</v>
      </c>
    </row>
    <row r="100" spans="2:62" s="14" customFormat="1" ht="18.75" customHeight="1">
      <c r="B100" s="15"/>
      <c r="D100" s="155"/>
      <c r="E100" s="155"/>
      <c r="F100" s="155"/>
      <c r="G100" s="155"/>
      <c r="H100" s="155"/>
      <c r="N100" s="151"/>
      <c r="O100" s="151"/>
      <c r="P100" s="151"/>
      <c r="Q100" s="151"/>
      <c r="R100" s="17"/>
      <c r="T100" s="57"/>
      <c r="U100" s="58" t="s">
        <v>31</v>
      </c>
      <c r="AY100" s="14" t="s">
        <v>63</v>
      </c>
      <c r="BE100" s="59">
        <f>IF($U$100="základní",$N$100,0)</f>
        <v>0</v>
      </c>
      <c r="BF100" s="59">
        <f>IF($U$100="snížená",$N$100,0)</f>
        <v>0</v>
      </c>
      <c r="BG100" s="59">
        <f>IF($U$100="zákl. přenesená",$N$100,0)</f>
        <v>0</v>
      </c>
      <c r="BH100" s="59">
        <f>IF($U$100="sníž. přenesená",$N$100,0)</f>
        <v>0</v>
      </c>
      <c r="BI100" s="59">
        <f>IF($U$100="nulová",$N$100,0)</f>
        <v>0</v>
      </c>
      <c r="BJ100" s="14" t="s">
        <v>64</v>
      </c>
    </row>
    <row r="101" spans="2:62" s="14" customFormat="1" ht="30.75" customHeight="1">
      <c r="B101" s="15"/>
      <c r="D101" s="156"/>
      <c r="E101" s="156"/>
      <c r="F101" s="156"/>
      <c r="G101" s="156"/>
      <c r="H101" s="156"/>
      <c r="I101" s="156"/>
      <c r="J101" s="156"/>
      <c r="K101" s="156"/>
      <c r="L101" s="156"/>
      <c r="M101" s="156"/>
      <c r="N101" s="151"/>
      <c r="O101" s="151"/>
      <c r="P101" s="151"/>
      <c r="Q101" s="151"/>
      <c r="R101" s="17"/>
      <c r="T101" s="60"/>
      <c r="U101" s="61" t="s">
        <v>31</v>
      </c>
      <c r="AY101" s="14" t="s">
        <v>65</v>
      </c>
      <c r="BE101" s="59">
        <f>IF($U$101="základní",$N$101,0)</f>
        <v>0</v>
      </c>
      <c r="BF101" s="59">
        <f>IF($U$101="snížená",$N$101,0)</f>
        <v>0</v>
      </c>
      <c r="BG101" s="59">
        <f>IF($U$101="zákl. přenesená",$N$101,0)</f>
        <v>0</v>
      </c>
      <c r="BH101" s="59">
        <f>IF($U$101="sníž. přenesená",$N$101,0)</f>
        <v>0</v>
      </c>
      <c r="BI101" s="59">
        <f>IF($U$101="nulová",$N$101,0)</f>
        <v>0</v>
      </c>
      <c r="BJ101" s="14" t="s">
        <v>64</v>
      </c>
    </row>
    <row r="102" spans="2:62" s="14" customFormat="1" ht="31.5" customHeight="1">
      <c r="B102" s="15"/>
      <c r="D102" s="156"/>
      <c r="E102" s="156"/>
      <c r="F102" s="156"/>
      <c r="G102" s="156"/>
      <c r="H102" s="156"/>
      <c r="I102" s="156"/>
      <c r="J102" s="156"/>
      <c r="K102" s="156"/>
      <c r="L102" s="156"/>
      <c r="M102" s="156"/>
      <c r="N102" s="151"/>
      <c r="O102" s="151"/>
      <c r="P102" s="151"/>
      <c r="Q102" s="151"/>
      <c r="R102" s="17"/>
      <c r="T102" s="62"/>
      <c r="U102" s="63"/>
      <c r="BE102" s="59"/>
      <c r="BF102" s="59"/>
      <c r="BG102" s="59"/>
      <c r="BH102" s="59"/>
      <c r="BI102" s="59"/>
    </row>
    <row r="103" spans="2:62" s="14" customFormat="1" ht="14.25" customHeight="1">
      <c r="B103" s="15"/>
      <c r="R103" s="17"/>
    </row>
    <row r="104" spans="2:62" s="14" customFormat="1" ht="30" customHeight="1">
      <c r="B104" s="15"/>
      <c r="C104" s="64" t="s">
        <v>66</v>
      </c>
      <c r="D104" s="27"/>
      <c r="E104" s="27"/>
      <c r="F104" s="27"/>
      <c r="G104" s="27"/>
      <c r="H104" s="27"/>
      <c r="I104" s="27"/>
      <c r="J104" s="27"/>
      <c r="K104" s="27"/>
      <c r="L104" s="161">
        <f>ROUNDUP(SUM($N$87+$N$99),2)</f>
        <v>0</v>
      </c>
      <c r="M104" s="161"/>
      <c r="N104" s="161"/>
      <c r="O104" s="161"/>
      <c r="P104" s="161"/>
      <c r="Q104" s="161"/>
      <c r="R104" s="17"/>
    </row>
    <row r="105" spans="2:62" s="14" customFormat="1" ht="7.5" customHeight="1">
      <c r="B105" s="40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2"/>
    </row>
    <row r="109" spans="2:62" s="14" customFormat="1" ht="7.5" customHeight="1"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5"/>
    </row>
    <row r="110" spans="2:62" s="14" customFormat="1" ht="37.5" customHeight="1">
      <c r="B110" s="15"/>
      <c r="C110" s="142" t="s">
        <v>67</v>
      </c>
      <c r="D110" s="142"/>
      <c r="E110" s="142"/>
      <c r="F110" s="142"/>
      <c r="G110" s="142"/>
      <c r="H110" s="142"/>
      <c r="I110" s="142"/>
      <c r="J110" s="142"/>
      <c r="K110" s="142"/>
      <c r="L110" s="142"/>
      <c r="M110" s="142"/>
      <c r="N110" s="142"/>
      <c r="O110" s="142"/>
      <c r="P110" s="142"/>
      <c r="Q110" s="142"/>
      <c r="R110" s="17"/>
    </row>
    <row r="111" spans="2:62" s="14" customFormat="1" ht="7.5" customHeight="1">
      <c r="B111" s="15"/>
      <c r="R111" s="17"/>
    </row>
    <row r="112" spans="2:62" s="14" customFormat="1" ht="37.5" customHeight="1">
      <c r="B112" s="15"/>
      <c r="C112" s="46" t="s">
        <v>11</v>
      </c>
      <c r="F112" s="150" t="str">
        <f>$F$6</f>
        <v>Víceúčelové sporrtovní hřiště - Olšany</v>
      </c>
      <c r="G112" s="150"/>
      <c r="H112" s="150"/>
      <c r="I112" s="150"/>
      <c r="J112" s="150"/>
      <c r="K112" s="150"/>
      <c r="L112" s="150"/>
      <c r="M112" s="150"/>
      <c r="N112" s="150"/>
      <c r="O112" s="150"/>
      <c r="P112" s="150"/>
      <c r="R112" s="17"/>
    </row>
    <row r="113" spans="2:64" s="14" customFormat="1" ht="7.5" customHeight="1">
      <c r="B113" s="15"/>
      <c r="R113" s="17"/>
    </row>
    <row r="114" spans="2:64" s="14" customFormat="1" ht="18.75" customHeight="1">
      <c r="B114" s="15"/>
      <c r="C114" s="18" t="s">
        <v>15</v>
      </c>
      <c r="F114" s="19">
        <f>$F$8</f>
        <v>0</v>
      </c>
      <c r="K114" s="18" t="s">
        <v>16</v>
      </c>
      <c r="M114" s="144" t="str">
        <f>IF($O$8="","",$O$8)</f>
        <v/>
      </c>
      <c r="N114" s="144"/>
      <c r="O114" s="144"/>
      <c r="P114" s="144"/>
      <c r="R114" s="17"/>
    </row>
    <row r="115" spans="2:64" s="14" customFormat="1" ht="7.5" customHeight="1">
      <c r="B115" s="15"/>
      <c r="R115" s="17"/>
    </row>
    <row r="116" spans="2:64" s="14" customFormat="1" ht="15.75" customHeight="1">
      <c r="B116" s="15"/>
      <c r="C116" s="18" t="s">
        <v>17</v>
      </c>
      <c r="F116" s="19">
        <f>$E$11</f>
        <v>0</v>
      </c>
      <c r="K116" s="18" t="s">
        <v>25</v>
      </c>
      <c r="M116" s="145">
        <f>$E$17</f>
        <v>0</v>
      </c>
      <c r="N116" s="145"/>
      <c r="O116" s="145"/>
      <c r="P116" s="145"/>
      <c r="Q116" s="145"/>
      <c r="R116" s="17"/>
    </row>
    <row r="117" spans="2:64" s="14" customFormat="1" ht="15" customHeight="1">
      <c r="B117" s="15"/>
      <c r="C117" s="18" t="s">
        <v>47</v>
      </c>
      <c r="F117" s="19" t="str">
        <f>IF($E$14="","",$E$14)</f>
        <v/>
      </c>
      <c r="K117" s="18" t="s">
        <v>26</v>
      </c>
      <c r="M117" s="145">
        <f>$E$20</f>
        <v>0</v>
      </c>
      <c r="N117" s="145"/>
      <c r="O117" s="145"/>
      <c r="P117" s="145"/>
      <c r="Q117" s="145"/>
      <c r="R117" s="17"/>
    </row>
    <row r="118" spans="2:64" s="14" customFormat="1" ht="11.25" customHeight="1">
      <c r="B118" s="15"/>
      <c r="R118" s="17"/>
    </row>
    <row r="119" spans="2:64" s="65" customFormat="1" ht="30" customHeight="1">
      <c r="B119" s="66"/>
      <c r="C119" s="67" t="s">
        <v>68</v>
      </c>
      <c r="D119" s="131" t="s">
        <v>69</v>
      </c>
      <c r="E119" s="131" t="s">
        <v>70</v>
      </c>
      <c r="F119" s="157" t="s">
        <v>71</v>
      </c>
      <c r="G119" s="157"/>
      <c r="H119" s="157"/>
      <c r="I119" s="157"/>
      <c r="J119" s="131" t="s">
        <v>72</v>
      </c>
      <c r="K119" s="131" t="s">
        <v>73</v>
      </c>
      <c r="L119" s="157" t="s">
        <v>74</v>
      </c>
      <c r="M119" s="157"/>
      <c r="N119" s="158" t="s">
        <v>75</v>
      </c>
      <c r="O119" s="158"/>
      <c r="P119" s="158"/>
      <c r="Q119" s="158"/>
      <c r="R119" s="68"/>
      <c r="T119" s="69" t="s">
        <v>76</v>
      </c>
      <c r="U119" s="70" t="s">
        <v>30</v>
      </c>
      <c r="V119" s="70" t="s">
        <v>77</v>
      </c>
      <c r="W119" s="70" t="s">
        <v>78</v>
      </c>
      <c r="X119" s="70" t="s">
        <v>79</v>
      </c>
      <c r="Y119" s="70" t="s">
        <v>80</v>
      </c>
      <c r="Z119" s="70" t="s">
        <v>81</v>
      </c>
      <c r="AA119" s="71" t="s">
        <v>82</v>
      </c>
    </row>
    <row r="120" spans="2:64" s="14" customFormat="1" ht="30" customHeight="1">
      <c r="B120" s="15"/>
      <c r="C120" s="47" t="s">
        <v>27</v>
      </c>
      <c r="N120" s="159">
        <f>SUM(N121,N194)</f>
        <v>0</v>
      </c>
      <c r="O120" s="159"/>
      <c r="P120" s="159"/>
      <c r="Q120" s="159"/>
      <c r="R120" s="17"/>
      <c r="T120" s="72"/>
      <c r="U120" s="20"/>
      <c r="V120" s="20"/>
      <c r="W120" s="73" t="e">
        <f>$W$121+$W$194</f>
        <v>#REF!</v>
      </c>
      <c r="X120" s="20"/>
      <c r="Y120" s="73" t="e">
        <f>$Y$121+$Y$194</f>
        <v>#REF!</v>
      </c>
      <c r="Z120" s="20"/>
      <c r="AA120" s="74" t="e">
        <f>$AA$121+$AA$194</f>
        <v>#REF!</v>
      </c>
      <c r="AT120" s="14" t="s">
        <v>83</v>
      </c>
      <c r="AU120" s="14" t="s">
        <v>51</v>
      </c>
      <c r="BK120" s="75" t="e">
        <f>$BK$121+$BK$194</f>
        <v>#REF!</v>
      </c>
    </row>
    <row r="121" spans="2:64" s="76" customFormat="1" ht="37.5" customHeight="1">
      <c r="B121" s="77"/>
      <c r="D121" s="78" t="s">
        <v>52</v>
      </c>
      <c r="N121" s="160">
        <f>SUM(N122,N148,N159,N165,N184,N192)</f>
        <v>0</v>
      </c>
      <c r="O121" s="160"/>
      <c r="P121" s="160"/>
      <c r="Q121" s="160"/>
      <c r="R121" s="79"/>
      <c r="T121" s="80"/>
      <c r="W121" s="81" t="e">
        <f>$W$122+$W$148+$W$159+#REF!+$W$165+$W$184+$W$192</f>
        <v>#REF!</v>
      </c>
      <c r="Y121" s="81" t="e">
        <f>$Y$122+$Y$148+$Y$159+#REF!+$Y$165+$Y$184+$Y$192</f>
        <v>#REF!</v>
      </c>
      <c r="AA121" s="82" t="e">
        <f>$AA$122+$AA$148+$AA$159+#REF!+$AA$165+$AA$184+$AA$192</f>
        <v>#REF!</v>
      </c>
      <c r="AR121" s="83" t="s">
        <v>64</v>
      </c>
      <c r="AT121" s="83" t="s">
        <v>83</v>
      </c>
      <c r="AU121" s="83" t="s">
        <v>84</v>
      </c>
      <c r="AY121" s="83" t="s">
        <v>85</v>
      </c>
      <c r="BK121" s="84" t="e">
        <f>$BK$122+$BK$148+$BK$159+#REF!+$BK$165+$BK$184+$BK$192</f>
        <v>#REF!</v>
      </c>
    </row>
    <row r="122" spans="2:64" s="76" customFormat="1" ht="21" customHeight="1">
      <c r="B122" s="77"/>
      <c r="D122" s="85" t="s">
        <v>53</v>
      </c>
      <c r="N122" s="138">
        <f>SUM(N123:Q145)</f>
        <v>0</v>
      </c>
      <c r="O122" s="138"/>
      <c r="P122" s="138"/>
      <c r="Q122" s="138"/>
      <c r="R122" s="79"/>
      <c r="T122" s="80"/>
      <c r="W122" s="81">
        <f>SUM($W$123:$W$141)</f>
        <v>80.073954000000015</v>
      </c>
      <c r="Y122" s="81">
        <f>SUM($Y$123:$Y$141)</f>
        <v>0</v>
      </c>
      <c r="AA122" s="82">
        <f>SUM($AA$123:$AA$141)</f>
        <v>0</v>
      </c>
      <c r="AR122" s="83" t="s">
        <v>64</v>
      </c>
      <c r="AT122" s="83" t="s">
        <v>83</v>
      </c>
      <c r="AU122" s="83" t="s">
        <v>64</v>
      </c>
      <c r="AY122" s="83" t="s">
        <v>85</v>
      </c>
      <c r="BK122" s="84">
        <f>SUM($BK$123:$BK$141)</f>
        <v>0</v>
      </c>
    </row>
    <row r="123" spans="2:64" s="14" customFormat="1" ht="27" customHeight="1">
      <c r="B123" s="15"/>
      <c r="C123" s="114">
        <v>1</v>
      </c>
      <c r="D123" s="86" t="s">
        <v>86</v>
      </c>
      <c r="E123" s="87" t="s">
        <v>87</v>
      </c>
      <c r="F123" s="134" t="s">
        <v>88</v>
      </c>
      <c r="G123" s="134"/>
      <c r="H123" s="134"/>
      <c r="I123" s="134"/>
      <c r="J123" s="88" t="s">
        <v>89</v>
      </c>
      <c r="K123" s="89">
        <v>72</v>
      </c>
      <c r="L123" s="135"/>
      <c r="M123" s="135"/>
      <c r="N123" s="135">
        <f>ROUND($L$123*$K$123,2)</f>
        <v>0</v>
      </c>
      <c r="O123" s="135"/>
      <c r="P123" s="135"/>
      <c r="Q123" s="135"/>
      <c r="R123" s="17"/>
      <c r="T123" s="90"/>
      <c r="U123" s="91" t="s">
        <v>31</v>
      </c>
      <c r="V123" s="92">
        <v>9.7000000000000003E-2</v>
      </c>
      <c r="W123" s="92">
        <f>$V$123*$K$123</f>
        <v>6.984</v>
      </c>
      <c r="X123" s="92">
        <v>0</v>
      </c>
      <c r="Y123" s="92">
        <f>$X$123*$K$123</f>
        <v>0</v>
      </c>
      <c r="Z123" s="92">
        <v>0</v>
      </c>
      <c r="AA123" s="93">
        <f>$Z$123*$K$123</f>
        <v>0</v>
      </c>
      <c r="AR123" s="14" t="s">
        <v>90</v>
      </c>
      <c r="AT123" s="14" t="s">
        <v>86</v>
      </c>
      <c r="AU123" s="14" t="s">
        <v>7</v>
      </c>
      <c r="AY123" s="14" t="s">
        <v>85</v>
      </c>
      <c r="BE123" s="59">
        <f>IF($U$123="základní",$N$123,0)</f>
        <v>0</v>
      </c>
      <c r="BF123" s="59">
        <f>IF($U$123="snížená",$N$123,0)</f>
        <v>0</v>
      </c>
      <c r="BG123" s="59">
        <f>IF($U$123="zákl. přenesená",$N$123,0)</f>
        <v>0</v>
      </c>
      <c r="BH123" s="59">
        <f>IF($U$123="sníž. přenesená",$N$123,0)</f>
        <v>0</v>
      </c>
      <c r="BI123" s="59">
        <f>IF($U$123="nulová",$N$123,0)</f>
        <v>0</v>
      </c>
      <c r="BJ123" s="14" t="s">
        <v>64</v>
      </c>
      <c r="BK123" s="59">
        <f>ROUND($L$123*$K$123,2)</f>
        <v>0</v>
      </c>
      <c r="BL123" s="14" t="s">
        <v>90</v>
      </c>
    </row>
    <row r="124" spans="2:64" s="14" customFormat="1" ht="18.75" customHeight="1">
      <c r="B124" s="15"/>
      <c r="F124" s="162" t="s">
        <v>91</v>
      </c>
      <c r="G124" s="162"/>
      <c r="H124" s="162"/>
      <c r="I124" s="162"/>
      <c r="R124" s="17"/>
      <c r="T124" s="94"/>
      <c r="AA124" s="95"/>
      <c r="AT124" s="14" t="s">
        <v>92</v>
      </c>
      <c r="AU124" s="14" t="s">
        <v>7</v>
      </c>
    </row>
    <row r="125" spans="2:64" s="14" customFormat="1" ht="15.75" customHeight="1">
      <c r="B125" s="96"/>
      <c r="E125" s="97"/>
      <c r="F125" s="136" t="s">
        <v>93</v>
      </c>
      <c r="G125" s="136"/>
      <c r="H125" s="136"/>
      <c r="I125" s="136"/>
      <c r="K125" s="97"/>
      <c r="R125" s="98"/>
      <c r="T125" s="99"/>
      <c r="AA125" s="100"/>
      <c r="AT125" s="97" t="s">
        <v>94</v>
      </c>
      <c r="AU125" s="97" t="s">
        <v>7</v>
      </c>
      <c r="AV125" s="97" t="s">
        <v>64</v>
      </c>
      <c r="AW125" s="97" t="s">
        <v>51</v>
      </c>
      <c r="AX125" s="97" t="s">
        <v>84</v>
      </c>
      <c r="AY125" s="97" t="s">
        <v>85</v>
      </c>
    </row>
    <row r="126" spans="2:64" s="14" customFormat="1" ht="15.75" customHeight="1">
      <c r="B126" s="101"/>
      <c r="E126" s="102"/>
      <c r="F126" s="137" t="s">
        <v>95</v>
      </c>
      <c r="G126" s="137"/>
      <c r="H126" s="137"/>
      <c r="I126" s="137"/>
      <c r="K126" s="103">
        <v>72</v>
      </c>
      <c r="R126" s="104"/>
      <c r="T126" s="105"/>
      <c r="AA126" s="106"/>
      <c r="AT126" s="102" t="s">
        <v>94</v>
      </c>
      <c r="AU126" s="102" t="s">
        <v>7</v>
      </c>
      <c r="AV126" s="102" t="s">
        <v>7</v>
      </c>
      <c r="AW126" s="102" t="s">
        <v>51</v>
      </c>
      <c r="AX126" s="102" t="s">
        <v>84</v>
      </c>
      <c r="AY126" s="102" t="s">
        <v>85</v>
      </c>
    </row>
    <row r="127" spans="2:64" s="14" customFormat="1" ht="15.75" customHeight="1">
      <c r="B127" s="101"/>
      <c r="E127" s="102"/>
      <c r="F127" s="137"/>
      <c r="G127" s="137"/>
      <c r="H127" s="137"/>
      <c r="I127" s="137"/>
      <c r="K127" s="103"/>
      <c r="R127" s="104"/>
      <c r="T127" s="105"/>
      <c r="AA127" s="106"/>
      <c r="AT127" s="102" t="s">
        <v>94</v>
      </c>
      <c r="AU127" s="102" t="s">
        <v>7</v>
      </c>
      <c r="AV127" s="102" t="s">
        <v>7</v>
      </c>
      <c r="AW127" s="102" t="s">
        <v>51</v>
      </c>
      <c r="AX127" s="102" t="s">
        <v>84</v>
      </c>
      <c r="AY127" s="102" t="s">
        <v>85</v>
      </c>
    </row>
    <row r="128" spans="2:64" s="14" customFormat="1" ht="27" customHeight="1">
      <c r="B128" s="15"/>
      <c r="C128" s="114">
        <v>2</v>
      </c>
      <c r="D128" s="86" t="s">
        <v>86</v>
      </c>
      <c r="E128" s="121" t="s">
        <v>96</v>
      </c>
      <c r="F128" s="133" t="s">
        <v>97</v>
      </c>
      <c r="G128" s="134"/>
      <c r="H128" s="134"/>
      <c r="I128" s="134"/>
      <c r="J128" s="88" t="s">
        <v>89</v>
      </c>
      <c r="K128" s="89">
        <v>162.07550000000001</v>
      </c>
      <c r="L128" s="135"/>
      <c r="M128" s="135"/>
      <c r="N128" s="135">
        <f>ROUND($L$128*$K$128,2)</f>
        <v>0</v>
      </c>
      <c r="O128" s="135"/>
      <c r="P128" s="135"/>
      <c r="Q128" s="135"/>
      <c r="R128" s="17"/>
      <c r="T128" s="90"/>
      <c r="U128" s="91" t="s">
        <v>31</v>
      </c>
      <c r="V128" s="92">
        <v>0.36799999999999999</v>
      </c>
      <c r="W128" s="92">
        <f>$V$128*$K$128</f>
        <v>59.643784000000004</v>
      </c>
      <c r="X128" s="92">
        <v>0</v>
      </c>
      <c r="Y128" s="92">
        <f>$X$128*$K$128</f>
        <v>0</v>
      </c>
      <c r="Z128" s="92">
        <v>0</v>
      </c>
      <c r="AA128" s="93">
        <f>$Z$128*$K$128</f>
        <v>0</v>
      </c>
      <c r="AR128" s="14" t="s">
        <v>90</v>
      </c>
      <c r="AT128" s="14" t="s">
        <v>86</v>
      </c>
      <c r="AU128" s="14" t="s">
        <v>7</v>
      </c>
      <c r="AY128" s="14" t="s">
        <v>85</v>
      </c>
      <c r="BE128" s="59">
        <f>IF($U$128="základní",$N$128,0)</f>
        <v>0</v>
      </c>
      <c r="BF128" s="59">
        <f>IF($U$128="snížená",$N$128,0)</f>
        <v>0</v>
      </c>
      <c r="BG128" s="59">
        <f>IF($U$128="zákl. přenesená",$N$128,0)</f>
        <v>0</v>
      </c>
      <c r="BH128" s="59">
        <f>IF($U$128="sníž. přenesená",$N$128,0)</f>
        <v>0</v>
      </c>
      <c r="BI128" s="59">
        <f>IF($U$128="nulová",$N$128,0)</f>
        <v>0</v>
      </c>
      <c r="BJ128" s="14" t="s">
        <v>64</v>
      </c>
      <c r="BK128" s="59">
        <f>ROUND($L$128*$K$128,2)</f>
        <v>0</v>
      </c>
      <c r="BL128" s="14" t="s">
        <v>90</v>
      </c>
    </row>
    <row r="129" spans="2:64" s="14" customFormat="1" ht="15.75" customHeight="1">
      <c r="B129" s="96"/>
      <c r="E129" s="97"/>
      <c r="F129" s="136" t="s">
        <v>98</v>
      </c>
      <c r="G129" s="136"/>
      <c r="H129" s="136"/>
      <c r="I129" s="136"/>
      <c r="K129" s="97"/>
      <c r="R129" s="98"/>
      <c r="T129" s="99"/>
      <c r="AA129" s="100"/>
      <c r="AT129" s="97" t="s">
        <v>94</v>
      </c>
      <c r="AU129" s="97" t="s">
        <v>7</v>
      </c>
      <c r="AV129" s="97" t="s">
        <v>64</v>
      </c>
      <c r="AW129" s="97" t="s">
        <v>51</v>
      </c>
      <c r="AX129" s="97" t="s">
        <v>84</v>
      </c>
      <c r="AY129" s="97" t="s">
        <v>85</v>
      </c>
    </row>
    <row r="130" spans="2:64" s="14" customFormat="1" ht="15.75" customHeight="1">
      <c r="B130" s="101"/>
      <c r="E130" s="102"/>
      <c r="F130" s="137" t="s">
        <v>99</v>
      </c>
      <c r="G130" s="137"/>
      <c r="H130" s="137"/>
      <c r="I130" s="137"/>
      <c r="K130" s="103">
        <v>160.69999999999999</v>
      </c>
      <c r="R130" s="104"/>
      <c r="T130" s="105"/>
      <c r="AA130" s="106"/>
      <c r="AT130" s="102" t="s">
        <v>94</v>
      </c>
      <c r="AU130" s="102" t="s">
        <v>7</v>
      </c>
      <c r="AV130" s="102" t="s">
        <v>7</v>
      </c>
      <c r="AW130" s="102" t="s">
        <v>51</v>
      </c>
      <c r="AX130" s="102" t="s">
        <v>84</v>
      </c>
      <c r="AY130" s="102" t="s">
        <v>85</v>
      </c>
    </row>
    <row r="131" spans="2:64" s="14" customFormat="1" ht="15.75" customHeight="1">
      <c r="B131" s="96"/>
      <c r="E131" s="97"/>
      <c r="F131" s="136" t="s">
        <v>100</v>
      </c>
      <c r="G131" s="136"/>
      <c r="H131" s="136"/>
      <c r="I131" s="136"/>
      <c r="K131" s="97"/>
      <c r="R131" s="98"/>
      <c r="T131" s="99"/>
      <c r="AA131" s="100"/>
      <c r="AT131" s="97" t="s">
        <v>94</v>
      </c>
      <c r="AU131" s="97" t="s">
        <v>7</v>
      </c>
      <c r="AV131" s="97" t="s">
        <v>64</v>
      </c>
      <c r="AW131" s="97" t="s">
        <v>51</v>
      </c>
      <c r="AX131" s="97" t="s">
        <v>84</v>
      </c>
      <c r="AY131" s="97" t="s">
        <v>85</v>
      </c>
    </row>
    <row r="132" spans="2:64" s="14" customFormat="1" ht="15.75" customHeight="1">
      <c r="B132" s="101"/>
      <c r="E132" s="102"/>
      <c r="F132" s="137" t="s">
        <v>101</v>
      </c>
      <c r="G132" s="137"/>
      <c r="H132" s="137"/>
      <c r="I132" s="137"/>
      <c r="K132" s="103">
        <v>1.375</v>
      </c>
      <c r="R132" s="104"/>
      <c r="T132" s="105"/>
      <c r="AA132" s="106"/>
      <c r="AT132" s="102" t="s">
        <v>94</v>
      </c>
      <c r="AU132" s="102" t="s">
        <v>7</v>
      </c>
      <c r="AV132" s="102" t="s">
        <v>7</v>
      </c>
      <c r="AW132" s="102" t="s">
        <v>51</v>
      </c>
      <c r="AX132" s="102" t="s">
        <v>84</v>
      </c>
      <c r="AY132" s="102" t="s">
        <v>85</v>
      </c>
    </row>
    <row r="133" spans="2:64" s="14" customFormat="1" ht="27" customHeight="1">
      <c r="B133" s="15"/>
      <c r="C133" s="114">
        <v>3</v>
      </c>
      <c r="D133" s="86" t="s">
        <v>86</v>
      </c>
      <c r="E133" s="87" t="s">
        <v>102</v>
      </c>
      <c r="F133" s="134" t="s">
        <v>103</v>
      </c>
      <c r="G133" s="134"/>
      <c r="H133" s="134"/>
      <c r="I133" s="134"/>
      <c r="J133" s="88" t="s">
        <v>89</v>
      </c>
      <c r="K133" s="89">
        <v>69.534999999999997</v>
      </c>
      <c r="L133" s="135"/>
      <c r="M133" s="135"/>
      <c r="N133" s="135">
        <f>ROUND($L$133*$K$133,2)</f>
        <v>0</v>
      </c>
      <c r="O133" s="135"/>
      <c r="P133" s="135"/>
      <c r="Q133" s="135"/>
      <c r="R133" s="17"/>
      <c r="T133" s="90"/>
      <c r="U133" s="91" t="s">
        <v>31</v>
      </c>
      <c r="V133" s="92">
        <v>6.2E-2</v>
      </c>
      <c r="W133" s="92">
        <f>$V$133*$K$133</f>
        <v>4.3111699999999997</v>
      </c>
      <c r="X133" s="92">
        <v>0</v>
      </c>
      <c r="Y133" s="92">
        <f>$X$133*$K$133</f>
        <v>0</v>
      </c>
      <c r="Z133" s="92">
        <v>0</v>
      </c>
      <c r="AA133" s="93">
        <f>$Z$133*$K$133</f>
        <v>0</v>
      </c>
      <c r="AR133" s="14" t="s">
        <v>90</v>
      </c>
      <c r="AT133" s="14" t="s">
        <v>86</v>
      </c>
      <c r="AU133" s="14" t="s">
        <v>7</v>
      </c>
      <c r="AY133" s="14" t="s">
        <v>85</v>
      </c>
      <c r="BE133" s="59">
        <f>IF($U$133="základní",$N$133,0)</f>
        <v>0</v>
      </c>
      <c r="BF133" s="59">
        <f>IF($U$133="snížená",$N$133,0)</f>
        <v>0</v>
      </c>
      <c r="BG133" s="59">
        <f>IF($U$133="zákl. přenesená",$N$133,0)</f>
        <v>0</v>
      </c>
      <c r="BH133" s="59">
        <f>IF($U$133="sníž. přenesená",$N$133,0)</f>
        <v>0</v>
      </c>
      <c r="BI133" s="59">
        <f>IF($U$133="nulová",$N$133,0)</f>
        <v>0</v>
      </c>
      <c r="BJ133" s="14" t="s">
        <v>64</v>
      </c>
      <c r="BK133" s="59">
        <f>ROUND($L$133*$K$133,2)</f>
        <v>0</v>
      </c>
      <c r="BL133" s="14" t="s">
        <v>90</v>
      </c>
    </row>
    <row r="134" spans="2:64" s="14" customFormat="1" ht="15.75" customHeight="1">
      <c r="B134" s="96"/>
      <c r="E134" s="97"/>
      <c r="F134" s="136" t="s">
        <v>104</v>
      </c>
      <c r="G134" s="136"/>
      <c r="H134" s="136"/>
      <c r="I134" s="136"/>
      <c r="K134" s="97"/>
      <c r="R134" s="98"/>
      <c r="T134" s="99"/>
      <c r="AA134" s="100"/>
      <c r="AT134" s="97" t="s">
        <v>94</v>
      </c>
      <c r="AU134" s="97" t="s">
        <v>7</v>
      </c>
      <c r="AV134" s="97" t="s">
        <v>64</v>
      </c>
      <c r="AW134" s="97" t="s">
        <v>51</v>
      </c>
      <c r="AX134" s="97" t="s">
        <v>84</v>
      </c>
      <c r="AY134" s="97" t="s">
        <v>85</v>
      </c>
    </row>
    <row r="135" spans="2:64" s="14" customFormat="1" ht="15.75" customHeight="1">
      <c r="B135" s="101"/>
      <c r="E135" s="102"/>
      <c r="F135" s="137">
        <v>69.534999999999997</v>
      </c>
      <c r="G135" s="137"/>
      <c r="H135" s="137"/>
      <c r="I135" s="137"/>
      <c r="K135" s="103">
        <v>69.534999999999997</v>
      </c>
      <c r="R135" s="104"/>
      <c r="T135" s="105"/>
      <c r="AA135" s="106"/>
      <c r="AT135" s="102" t="s">
        <v>94</v>
      </c>
      <c r="AU135" s="102" t="s">
        <v>7</v>
      </c>
      <c r="AV135" s="102" t="s">
        <v>7</v>
      </c>
      <c r="AW135" s="102" t="s">
        <v>51</v>
      </c>
      <c r="AX135" s="102" t="s">
        <v>84</v>
      </c>
      <c r="AY135" s="102" t="s">
        <v>85</v>
      </c>
    </row>
    <row r="136" spans="2:64" s="14" customFormat="1" ht="27" customHeight="1">
      <c r="B136" s="15"/>
      <c r="C136" s="114">
        <v>4</v>
      </c>
      <c r="D136" s="86" t="s">
        <v>86</v>
      </c>
      <c r="E136" s="87" t="s">
        <v>105</v>
      </c>
      <c r="F136" s="134" t="s">
        <v>106</v>
      </c>
      <c r="G136" s="134"/>
      <c r="H136" s="134"/>
      <c r="I136" s="134"/>
      <c r="J136" s="88" t="s">
        <v>107</v>
      </c>
      <c r="K136" s="89">
        <v>121.383</v>
      </c>
      <c r="L136" s="135"/>
      <c r="M136" s="135"/>
      <c r="N136" s="135">
        <f>ROUND($L$136*$K$136,2)</f>
        <v>0</v>
      </c>
      <c r="O136" s="135"/>
      <c r="P136" s="135"/>
      <c r="Q136" s="135"/>
      <c r="R136" s="17"/>
      <c r="T136" s="90"/>
      <c r="U136" s="91" t="s">
        <v>31</v>
      </c>
      <c r="V136" s="92">
        <v>0</v>
      </c>
      <c r="W136" s="92">
        <f>$V$136*$K$136</f>
        <v>0</v>
      </c>
      <c r="X136" s="92">
        <v>0</v>
      </c>
      <c r="Y136" s="92">
        <f>$X$136*$K$136</f>
        <v>0</v>
      </c>
      <c r="Z136" s="92">
        <v>0</v>
      </c>
      <c r="AA136" s="93">
        <f>$Z$136*$K$136</f>
        <v>0</v>
      </c>
      <c r="AR136" s="14" t="s">
        <v>90</v>
      </c>
      <c r="AT136" s="14" t="s">
        <v>86</v>
      </c>
      <c r="AU136" s="14" t="s">
        <v>7</v>
      </c>
      <c r="AY136" s="14" t="s">
        <v>85</v>
      </c>
      <c r="BE136" s="59">
        <f>IF($U$136="základní",$N$136,0)</f>
        <v>0</v>
      </c>
      <c r="BF136" s="59">
        <f>IF($U$136="snížená",$N$136,0)</f>
        <v>0</v>
      </c>
      <c r="BG136" s="59">
        <f>IF($U$136="zákl. přenesená",$N$136,0)</f>
        <v>0</v>
      </c>
      <c r="BH136" s="59">
        <f>IF($U$136="sníž. přenesená",$N$136,0)</f>
        <v>0</v>
      </c>
      <c r="BI136" s="59">
        <f>IF($U$136="nulová",$N$136,0)</f>
        <v>0</v>
      </c>
      <c r="BJ136" s="14" t="s">
        <v>64</v>
      </c>
      <c r="BK136" s="59">
        <f>ROUND($L$136*$K$136,2)</f>
        <v>0</v>
      </c>
      <c r="BL136" s="14" t="s">
        <v>90</v>
      </c>
    </row>
    <row r="137" spans="2:64" s="14" customFormat="1" ht="27" customHeight="1">
      <c r="B137" s="15"/>
      <c r="C137" s="114">
        <v>5</v>
      </c>
      <c r="D137" s="86" t="s">
        <v>86</v>
      </c>
      <c r="E137" s="87" t="s">
        <v>108</v>
      </c>
      <c r="F137" s="134" t="s">
        <v>109</v>
      </c>
      <c r="G137" s="134"/>
      <c r="H137" s="134"/>
      <c r="I137" s="134"/>
      <c r="J137" s="88" t="s">
        <v>110</v>
      </c>
      <c r="K137" s="89">
        <v>507.5</v>
      </c>
      <c r="L137" s="135"/>
      <c r="M137" s="135"/>
      <c r="N137" s="135">
        <f>ROUND($L$137*$K$137,2)</f>
        <v>0</v>
      </c>
      <c r="O137" s="135"/>
      <c r="P137" s="135"/>
      <c r="Q137" s="135"/>
      <c r="R137" s="17"/>
      <c r="T137" s="90"/>
      <c r="U137" s="91" t="s">
        <v>31</v>
      </c>
      <c r="V137" s="92">
        <v>1.7999999999999999E-2</v>
      </c>
      <c r="W137" s="92">
        <f>$V$137*$K$137</f>
        <v>9.1349999999999998</v>
      </c>
      <c r="X137" s="92">
        <v>0</v>
      </c>
      <c r="Y137" s="92">
        <f>$X$137*$K$137</f>
        <v>0</v>
      </c>
      <c r="Z137" s="92">
        <v>0</v>
      </c>
      <c r="AA137" s="93">
        <f>$Z$137*$K$137</f>
        <v>0</v>
      </c>
      <c r="AR137" s="14" t="s">
        <v>90</v>
      </c>
      <c r="AT137" s="14" t="s">
        <v>86</v>
      </c>
      <c r="AU137" s="14" t="s">
        <v>7</v>
      </c>
      <c r="AY137" s="14" t="s">
        <v>85</v>
      </c>
      <c r="BE137" s="59">
        <f>IF($U$137="základní",$N$137,0)</f>
        <v>0</v>
      </c>
      <c r="BF137" s="59">
        <f>IF($U$137="snížená",$N$137,0)</f>
        <v>0</v>
      </c>
      <c r="BG137" s="59">
        <f>IF($U$137="zákl. přenesená",$N$137,0)</f>
        <v>0</v>
      </c>
      <c r="BH137" s="59">
        <f>IF($U$137="sníž. přenesená",$N$137,0)</f>
        <v>0</v>
      </c>
      <c r="BI137" s="59">
        <f>IF($U$137="nulová",$N$137,0)</f>
        <v>0</v>
      </c>
      <c r="BJ137" s="14" t="s">
        <v>64</v>
      </c>
      <c r="BK137" s="59">
        <f>ROUND($L$137*$K$137,2)</f>
        <v>0</v>
      </c>
      <c r="BL137" s="14" t="s">
        <v>90</v>
      </c>
    </row>
    <row r="138" spans="2:64" s="14" customFormat="1" ht="15.75" customHeight="1">
      <c r="B138" s="96"/>
      <c r="E138" s="97"/>
      <c r="F138" s="136" t="s">
        <v>93</v>
      </c>
      <c r="G138" s="136"/>
      <c r="H138" s="136"/>
      <c r="I138" s="136"/>
      <c r="K138" s="97"/>
      <c r="R138" s="98"/>
      <c r="T138" s="99"/>
      <c r="AA138" s="100"/>
      <c r="AT138" s="97" t="s">
        <v>94</v>
      </c>
      <c r="AU138" s="97" t="s">
        <v>7</v>
      </c>
      <c r="AV138" s="97" t="s">
        <v>64</v>
      </c>
      <c r="AW138" s="97" t="s">
        <v>51</v>
      </c>
      <c r="AX138" s="97" t="s">
        <v>84</v>
      </c>
      <c r="AY138" s="97" t="s">
        <v>85</v>
      </c>
    </row>
    <row r="139" spans="2:64" s="14" customFormat="1" ht="15.75" customHeight="1">
      <c r="B139" s="101"/>
      <c r="E139" s="102"/>
      <c r="F139" s="137" t="s">
        <v>111</v>
      </c>
      <c r="G139" s="137"/>
      <c r="H139" s="137"/>
      <c r="I139" s="137"/>
      <c r="K139" s="103">
        <v>480</v>
      </c>
      <c r="R139" s="104"/>
      <c r="T139" s="105"/>
      <c r="AA139" s="106"/>
      <c r="AT139" s="102" t="s">
        <v>94</v>
      </c>
      <c r="AU139" s="102" t="s">
        <v>7</v>
      </c>
      <c r="AV139" s="102" t="s">
        <v>7</v>
      </c>
      <c r="AW139" s="102" t="s">
        <v>51</v>
      </c>
      <c r="AX139" s="102" t="s">
        <v>84</v>
      </c>
      <c r="AY139" s="102" t="s">
        <v>85</v>
      </c>
    </row>
    <row r="140" spans="2:64" s="14" customFormat="1" ht="15.75" customHeight="1">
      <c r="B140" s="96"/>
      <c r="E140" s="97"/>
      <c r="F140" s="136" t="s">
        <v>112</v>
      </c>
      <c r="G140" s="136"/>
      <c r="H140" s="136"/>
      <c r="I140" s="136"/>
      <c r="K140" s="97"/>
      <c r="R140" s="98"/>
      <c r="T140" s="99"/>
      <c r="AA140" s="100"/>
      <c r="AT140" s="97" t="s">
        <v>94</v>
      </c>
      <c r="AU140" s="97" t="s">
        <v>7</v>
      </c>
      <c r="AV140" s="97" t="s">
        <v>64</v>
      </c>
      <c r="AW140" s="97" t="s">
        <v>51</v>
      </c>
      <c r="AX140" s="97" t="s">
        <v>84</v>
      </c>
      <c r="AY140" s="97" t="s">
        <v>85</v>
      </c>
    </row>
    <row r="141" spans="2:64" s="14" customFormat="1" ht="15.75" customHeight="1">
      <c r="B141" s="101"/>
      <c r="E141" s="102"/>
      <c r="F141" s="137" t="s">
        <v>113</v>
      </c>
      <c r="G141" s="137"/>
      <c r="H141" s="137"/>
      <c r="I141" s="137"/>
      <c r="K141" s="103">
        <v>27.5</v>
      </c>
      <c r="R141" s="104"/>
      <c r="T141" s="105"/>
      <c r="AA141" s="106"/>
      <c r="AT141" s="102" t="s">
        <v>94</v>
      </c>
      <c r="AU141" s="102" t="s">
        <v>7</v>
      </c>
      <c r="AV141" s="102" t="s">
        <v>7</v>
      </c>
      <c r="AW141" s="102" t="s">
        <v>51</v>
      </c>
      <c r="AX141" s="102" t="s">
        <v>84</v>
      </c>
      <c r="AY141" s="102" t="s">
        <v>85</v>
      </c>
    </row>
    <row r="142" spans="2:64" s="14" customFormat="1" ht="30.75" customHeight="1">
      <c r="B142" s="101"/>
      <c r="C142" s="114">
        <v>6</v>
      </c>
      <c r="D142" s="86" t="s">
        <v>86</v>
      </c>
      <c r="E142" s="121" t="s">
        <v>114</v>
      </c>
      <c r="F142" s="133" t="s">
        <v>115</v>
      </c>
      <c r="G142" s="134"/>
      <c r="H142" s="134"/>
      <c r="I142" s="134"/>
      <c r="J142" s="115" t="s">
        <v>89</v>
      </c>
      <c r="K142" s="89">
        <v>30.45</v>
      </c>
      <c r="L142" s="135"/>
      <c r="M142" s="135"/>
      <c r="N142" s="135">
        <f>ROUND($L$142*$K$142,2)</f>
        <v>0</v>
      </c>
      <c r="O142" s="135"/>
      <c r="P142" s="135"/>
      <c r="Q142" s="135"/>
      <c r="R142" s="104"/>
      <c r="S142" s="132"/>
      <c r="T142" s="105"/>
      <c r="AA142" s="106"/>
      <c r="AT142" s="102"/>
      <c r="AU142" s="102"/>
      <c r="AV142" s="102"/>
      <c r="AW142" s="102"/>
      <c r="AX142" s="102"/>
      <c r="AY142" s="102"/>
    </row>
    <row r="143" spans="2:64" s="14" customFormat="1" ht="15.75" customHeight="1">
      <c r="B143" s="101"/>
      <c r="C143" s="129"/>
      <c r="D143" s="123"/>
      <c r="E143" s="124"/>
      <c r="F143" s="136" t="s">
        <v>116</v>
      </c>
      <c r="G143" s="136"/>
      <c r="H143" s="136"/>
      <c r="I143" s="136"/>
      <c r="J143" s="126"/>
      <c r="K143" s="127"/>
      <c r="L143" s="128"/>
      <c r="M143" s="128"/>
      <c r="N143" s="128"/>
      <c r="O143" s="128"/>
      <c r="P143" s="128"/>
      <c r="Q143" s="128"/>
      <c r="R143" s="104"/>
      <c r="T143" s="105"/>
      <c r="AA143" s="106"/>
      <c r="AT143" s="102"/>
      <c r="AU143" s="102"/>
      <c r="AV143" s="102"/>
      <c r="AW143" s="102"/>
      <c r="AX143" s="102"/>
      <c r="AY143" s="102"/>
    </row>
    <row r="144" spans="2:64" s="14" customFormat="1" ht="15.75" customHeight="1">
      <c r="B144" s="101"/>
      <c r="C144" s="129"/>
      <c r="D144" s="123"/>
      <c r="E144" s="124"/>
      <c r="F144" s="130" t="s">
        <v>117</v>
      </c>
      <c r="G144" s="125"/>
      <c r="H144" s="125"/>
      <c r="I144" s="125"/>
      <c r="J144" s="126"/>
      <c r="K144" s="127">
        <v>30.45</v>
      </c>
      <c r="L144" s="128"/>
      <c r="M144" s="128"/>
      <c r="N144" s="128"/>
      <c r="O144" s="128"/>
      <c r="P144" s="128"/>
      <c r="Q144" s="128"/>
      <c r="R144" s="104"/>
      <c r="T144" s="105"/>
      <c r="AA144" s="106"/>
      <c r="AT144" s="102"/>
      <c r="AU144" s="102"/>
      <c r="AV144" s="102"/>
      <c r="AW144" s="102"/>
      <c r="AX144" s="102"/>
      <c r="AY144" s="102"/>
    </row>
    <row r="145" spans="2:64" s="14" customFormat="1" ht="45" customHeight="1">
      <c r="B145" s="101"/>
      <c r="C145" s="114">
        <v>7</v>
      </c>
      <c r="D145" s="86" t="s">
        <v>86</v>
      </c>
      <c r="E145" s="121" t="s">
        <v>118</v>
      </c>
      <c r="F145" s="133" t="s">
        <v>119</v>
      </c>
      <c r="G145" s="134"/>
      <c r="H145" s="134"/>
      <c r="I145" s="134"/>
      <c r="J145" s="115" t="s">
        <v>120</v>
      </c>
      <c r="K145" s="89">
        <v>145</v>
      </c>
      <c r="L145" s="135"/>
      <c r="M145" s="135"/>
      <c r="N145" s="135">
        <f>ROUND($L$145*$K$145,2)</f>
        <v>0</v>
      </c>
      <c r="O145" s="135"/>
      <c r="P145" s="135"/>
      <c r="Q145" s="135"/>
      <c r="R145" s="104"/>
      <c r="S145" s="132"/>
      <c r="T145" s="105"/>
      <c r="AA145" s="106"/>
      <c r="AT145" s="102"/>
      <c r="AU145" s="102"/>
      <c r="AV145" s="102"/>
      <c r="AW145" s="102"/>
      <c r="AX145" s="102"/>
      <c r="AY145" s="102"/>
    </row>
    <row r="146" spans="2:64" s="14" customFormat="1" ht="15.75" customHeight="1">
      <c r="B146" s="101"/>
      <c r="C146" s="129"/>
      <c r="D146" s="123"/>
      <c r="E146" s="124"/>
      <c r="F146" s="136" t="s">
        <v>121</v>
      </c>
      <c r="G146" s="136"/>
      <c r="H146" s="136"/>
      <c r="I146" s="136"/>
      <c r="J146" s="126"/>
      <c r="K146" s="127"/>
      <c r="L146" s="128"/>
      <c r="M146" s="128"/>
      <c r="N146" s="128"/>
      <c r="O146" s="128"/>
      <c r="P146" s="128"/>
      <c r="Q146" s="128"/>
      <c r="R146" s="104"/>
      <c r="T146" s="105"/>
      <c r="AA146" s="106"/>
      <c r="AT146" s="102"/>
      <c r="AU146" s="102"/>
      <c r="AV146" s="102"/>
      <c r="AW146" s="102"/>
      <c r="AX146" s="102"/>
      <c r="AY146" s="102"/>
    </row>
    <row r="147" spans="2:64" s="14" customFormat="1" ht="15.75" customHeight="1">
      <c r="B147" s="101"/>
      <c r="C147" s="129"/>
      <c r="D147" s="123"/>
      <c r="E147" s="124"/>
      <c r="F147" s="130" t="s">
        <v>122</v>
      </c>
      <c r="G147" s="125"/>
      <c r="H147" s="125"/>
      <c r="I147" s="125"/>
      <c r="J147" s="126"/>
      <c r="K147" s="127">
        <v>145</v>
      </c>
      <c r="L147" s="128"/>
      <c r="M147" s="128"/>
      <c r="N147" s="128"/>
      <c r="O147" s="128"/>
      <c r="P147" s="128"/>
      <c r="Q147" s="128"/>
      <c r="R147" s="104"/>
      <c r="T147" s="105"/>
      <c r="AA147" s="106"/>
      <c r="AT147" s="102"/>
      <c r="AU147" s="102"/>
      <c r="AV147" s="102"/>
      <c r="AW147" s="102"/>
      <c r="AX147" s="102"/>
      <c r="AY147" s="102"/>
    </row>
    <row r="148" spans="2:64" s="76" customFormat="1" ht="30.75" customHeight="1">
      <c r="B148" s="77"/>
      <c r="D148" s="85" t="s">
        <v>54</v>
      </c>
      <c r="N148" s="138">
        <f>SUM(N149:Q158)</f>
        <v>0</v>
      </c>
      <c r="O148" s="138"/>
      <c r="P148" s="138"/>
      <c r="Q148" s="138"/>
      <c r="R148" s="79"/>
      <c r="T148" s="80"/>
      <c r="W148" s="81">
        <f>SUM($W$149:$W$158)</f>
        <v>46.899000000000001</v>
      </c>
      <c r="Y148" s="81">
        <f>SUM($Y$149:$Y$158)</f>
        <v>2E-3</v>
      </c>
      <c r="AA148" s="82">
        <f>SUM($AA$149:$AA$158)</f>
        <v>0</v>
      </c>
      <c r="AR148" s="83" t="s">
        <v>64</v>
      </c>
      <c r="AT148" s="83" t="s">
        <v>83</v>
      </c>
      <c r="AU148" s="83" t="s">
        <v>64</v>
      </c>
      <c r="AY148" s="83" t="s">
        <v>85</v>
      </c>
      <c r="BK148" s="84">
        <f>SUM($BK$149:$BK$158)</f>
        <v>0</v>
      </c>
    </row>
    <row r="149" spans="2:64" s="14" customFormat="1" ht="27" customHeight="1">
      <c r="B149" s="15"/>
      <c r="C149" s="114">
        <v>8</v>
      </c>
      <c r="D149" s="86" t="s">
        <v>86</v>
      </c>
      <c r="E149" s="87" t="s">
        <v>123</v>
      </c>
      <c r="F149" s="134" t="s">
        <v>124</v>
      </c>
      <c r="G149" s="134"/>
      <c r="H149" s="134"/>
      <c r="I149" s="134"/>
      <c r="J149" s="115" t="s">
        <v>110</v>
      </c>
      <c r="K149" s="89">
        <v>81</v>
      </c>
      <c r="L149" s="135"/>
      <c r="M149" s="135"/>
      <c r="N149" s="135">
        <f>ROUND($L$149*$K$149,2)</f>
        <v>0</v>
      </c>
      <c r="O149" s="135"/>
      <c r="P149" s="135"/>
      <c r="Q149" s="135"/>
      <c r="R149" s="17"/>
      <c r="T149" s="90"/>
      <c r="U149" s="91" t="s">
        <v>31</v>
      </c>
      <c r="V149" s="92">
        <v>0.254</v>
      </c>
      <c r="W149" s="92">
        <f>$V$149*$K$149</f>
        <v>20.574000000000002</v>
      </c>
      <c r="X149" s="92">
        <v>0</v>
      </c>
      <c r="Y149" s="92">
        <f>$X$149*$K$149</f>
        <v>0</v>
      </c>
      <c r="Z149" s="92">
        <v>0</v>
      </c>
      <c r="AA149" s="93">
        <f>$Z$149*$K$149</f>
        <v>0</v>
      </c>
      <c r="AR149" s="14" t="s">
        <v>90</v>
      </c>
      <c r="AT149" s="14" t="s">
        <v>86</v>
      </c>
      <c r="AU149" s="14" t="s">
        <v>7</v>
      </c>
      <c r="AY149" s="14" t="s">
        <v>85</v>
      </c>
      <c r="BE149" s="59">
        <f>IF($U$149="základní",$N$149,0)</f>
        <v>0</v>
      </c>
      <c r="BF149" s="59">
        <f>IF($U$149="snížená",$N$149,0)</f>
        <v>0</v>
      </c>
      <c r="BG149" s="59">
        <f>IF($U$149="zákl. přenesená",$N$149,0)</f>
        <v>0</v>
      </c>
      <c r="BH149" s="59">
        <f>IF($U$149="sníž. přenesená",$N$149,0)</f>
        <v>0</v>
      </c>
      <c r="BI149" s="59">
        <f>IF($U$149="nulová",$N$149,0)</f>
        <v>0</v>
      </c>
      <c r="BJ149" s="14" t="s">
        <v>64</v>
      </c>
      <c r="BK149" s="59">
        <f>ROUND($L$149*$K$149,2)</f>
        <v>0</v>
      </c>
      <c r="BL149" s="14" t="s">
        <v>90</v>
      </c>
    </row>
    <row r="150" spans="2:64" s="14" customFormat="1" ht="15.75" customHeight="1">
      <c r="B150" s="96"/>
      <c r="E150" s="97"/>
      <c r="F150" s="136" t="s">
        <v>125</v>
      </c>
      <c r="G150" s="136"/>
      <c r="H150" s="136"/>
      <c r="I150" s="136"/>
      <c r="K150" s="97"/>
      <c r="R150" s="98"/>
      <c r="T150" s="99"/>
      <c r="AA150" s="100"/>
      <c r="AT150" s="97" t="s">
        <v>94</v>
      </c>
      <c r="AU150" s="97" t="s">
        <v>7</v>
      </c>
      <c r="AV150" s="97" t="s">
        <v>64</v>
      </c>
      <c r="AW150" s="97" t="s">
        <v>51</v>
      </c>
      <c r="AX150" s="97" t="s">
        <v>84</v>
      </c>
      <c r="AY150" s="97" t="s">
        <v>85</v>
      </c>
    </row>
    <row r="151" spans="2:64" s="14" customFormat="1" ht="15.75" customHeight="1">
      <c r="B151" s="101"/>
      <c r="E151" s="102"/>
      <c r="F151" s="137" t="s">
        <v>126</v>
      </c>
      <c r="G151" s="137"/>
      <c r="H151" s="137"/>
      <c r="I151" s="137"/>
      <c r="K151" s="103">
        <v>87</v>
      </c>
      <c r="R151" s="104"/>
      <c r="T151" s="105"/>
      <c r="AA151" s="106"/>
      <c r="AT151" s="102" t="s">
        <v>94</v>
      </c>
      <c r="AU151" s="102" t="s">
        <v>7</v>
      </c>
      <c r="AV151" s="102" t="s">
        <v>7</v>
      </c>
      <c r="AW151" s="102" t="s">
        <v>51</v>
      </c>
      <c r="AX151" s="102" t="s">
        <v>84</v>
      </c>
      <c r="AY151" s="102" t="s">
        <v>85</v>
      </c>
    </row>
    <row r="152" spans="2:64" s="14" customFormat="1" ht="15.75" customHeight="1">
      <c r="B152" s="96"/>
      <c r="E152" s="97"/>
      <c r="F152" s="136" t="s">
        <v>127</v>
      </c>
      <c r="G152" s="136"/>
      <c r="H152" s="136"/>
      <c r="I152" s="136"/>
      <c r="K152" s="97"/>
      <c r="R152" s="98"/>
      <c r="T152" s="99"/>
      <c r="AA152" s="100"/>
      <c r="AT152" s="97" t="s">
        <v>94</v>
      </c>
      <c r="AU152" s="97" t="s">
        <v>7</v>
      </c>
      <c r="AV152" s="97" t="s">
        <v>64</v>
      </c>
      <c r="AW152" s="97" t="s">
        <v>51</v>
      </c>
      <c r="AX152" s="97" t="s">
        <v>84</v>
      </c>
      <c r="AY152" s="97" t="s">
        <v>85</v>
      </c>
    </row>
    <row r="153" spans="2:64" s="14" customFormat="1" ht="15.75" customHeight="1">
      <c r="B153" s="101"/>
      <c r="E153" s="102"/>
      <c r="F153" s="137" t="s">
        <v>128</v>
      </c>
      <c r="G153" s="137"/>
      <c r="H153" s="137"/>
      <c r="I153" s="137"/>
      <c r="K153" s="103">
        <v>-6</v>
      </c>
      <c r="R153" s="104"/>
      <c r="T153" s="105"/>
      <c r="AA153" s="106"/>
      <c r="AT153" s="102" t="s">
        <v>94</v>
      </c>
      <c r="AU153" s="102" t="s">
        <v>7</v>
      </c>
      <c r="AV153" s="102" t="s">
        <v>7</v>
      </c>
      <c r="AW153" s="102" t="s">
        <v>51</v>
      </c>
      <c r="AX153" s="102" t="s">
        <v>84</v>
      </c>
      <c r="AY153" s="102" t="s">
        <v>85</v>
      </c>
    </row>
    <row r="154" spans="2:64" s="14" customFormat="1" ht="27" customHeight="1">
      <c r="B154" s="15"/>
      <c r="C154" s="114">
        <v>9</v>
      </c>
      <c r="D154" s="86" t="s">
        <v>86</v>
      </c>
      <c r="E154" s="87" t="s">
        <v>129</v>
      </c>
      <c r="F154" s="134" t="s">
        <v>130</v>
      </c>
      <c r="G154" s="134"/>
      <c r="H154" s="134"/>
      <c r="I154" s="134"/>
      <c r="J154" s="88" t="s">
        <v>110</v>
      </c>
      <c r="K154" s="89">
        <v>81</v>
      </c>
      <c r="L154" s="135"/>
      <c r="M154" s="135"/>
      <c r="N154" s="135">
        <f>ROUND($L$154*$K$154,2)</f>
        <v>0</v>
      </c>
      <c r="O154" s="135"/>
      <c r="P154" s="135"/>
      <c r="Q154" s="135"/>
      <c r="R154" s="17"/>
      <c r="T154" s="90"/>
      <c r="U154" s="91" t="s">
        <v>31</v>
      </c>
      <c r="V154" s="92">
        <v>0.09</v>
      </c>
      <c r="W154" s="92">
        <f>$V$154*$K$154</f>
        <v>7.29</v>
      </c>
      <c r="X154" s="92">
        <v>0</v>
      </c>
      <c r="Y154" s="92">
        <f>$X$154*$K$154</f>
        <v>0</v>
      </c>
      <c r="Z154" s="92">
        <v>0</v>
      </c>
      <c r="AA154" s="93">
        <f>$Z$154*$K$154</f>
        <v>0</v>
      </c>
      <c r="AR154" s="14" t="s">
        <v>90</v>
      </c>
      <c r="AT154" s="14" t="s">
        <v>86</v>
      </c>
      <c r="AU154" s="14" t="s">
        <v>7</v>
      </c>
      <c r="AY154" s="14" t="s">
        <v>85</v>
      </c>
      <c r="BE154" s="59">
        <f>IF($U$154="základní",$N$154,0)</f>
        <v>0</v>
      </c>
      <c r="BF154" s="59">
        <f>IF($U$154="snížená",$N$154,0)</f>
        <v>0</v>
      </c>
      <c r="BG154" s="59">
        <f>IF($U$154="zákl. přenesená",$N$154,0)</f>
        <v>0</v>
      </c>
      <c r="BH154" s="59">
        <f>IF($U$154="sníž. přenesená",$N$154,0)</f>
        <v>0</v>
      </c>
      <c r="BI154" s="59">
        <f>IF($U$154="nulová",$N$154,0)</f>
        <v>0</v>
      </c>
      <c r="BJ154" s="14" t="s">
        <v>64</v>
      </c>
      <c r="BK154" s="59">
        <f>ROUND($L$154*$K$154,2)</f>
        <v>0</v>
      </c>
      <c r="BL154" s="14" t="s">
        <v>90</v>
      </c>
    </row>
    <row r="155" spans="2:64" s="14" customFormat="1" ht="26.25" customHeight="1">
      <c r="B155" s="15"/>
      <c r="C155" s="114">
        <v>10</v>
      </c>
      <c r="D155" s="86" t="s">
        <v>86</v>
      </c>
      <c r="E155" s="87" t="s">
        <v>131</v>
      </c>
      <c r="F155" s="134" t="s">
        <v>132</v>
      </c>
      <c r="G155" s="134"/>
      <c r="H155" s="134"/>
      <c r="I155" s="134"/>
      <c r="J155" s="88" t="s">
        <v>110</v>
      </c>
      <c r="K155" s="89">
        <v>81</v>
      </c>
      <c r="L155" s="135"/>
      <c r="M155" s="135"/>
      <c r="N155" s="135">
        <f>ROUND($L$155*$K$155,2)</f>
        <v>0</v>
      </c>
      <c r="O155" s="135"/>
      <c r="P155" s="135"/>
      <c r="Q155" s="135"/>
      <c r="R155" s="17"/>
      <c r="T155" s="90"/>
      <c r="U155" s="91" t="s">
        <v>31</v>
      </c>
      <c r="V155" s="92">
        <v>1.2999999999999999E-2</v>
      </c>
      <c r="W155" s="92">
        <f>$V$155*$K$155</f>
        <v>1.0529999999999999</v>
      </c>
      <c r="X155" s="92">
        <v>0</v>
      </c>
      <c r="Y155" s="92">
        <f>$X$155*$K$155</f>
        <v>0</v>
      </c>
      <c r="Z155" s="92">
        <v>0</v>
      </c>
      <c r="AA155" s="93">
        <f>$Z$155*$K$155</f>
        <v>0</v>
      </c>
      <c r="AR155" s="14" t="s">
        <v>90</v>
      </c>
      <c r="AT155" s="14" t="s">
        <v>86</v>
      </c>
      <c r="AU155" s="14" t="s">
        <v>7</v>
      </c>
      <c r="AY155" s="14" t="s">
        <v>85</v>
      </c>
      <c r="BE155" s="59">
        <f>IF($U$155="základní",$N$155,0)</f>
        <v>0</v>
      </c>
      <c r="BF155" s="59">
        <f>IF($U$155="snížená",$N$155,0)</f>
        <v>0</v>
      </c>
      <c r="BG155" s="59">
        <f>IF($U$155="zákl. přenesená",$N$155,0)</f>
        <v>0</v>
      </c>
      <c r="BH155" s="59">
        <f>IF($U$155="sníž. přenesená",$N$155,0)</f>
        <v>0</v>
      </c>
      <c r="BI155" s="59">
        <f>IF($U$155="nulová",$N$155,0)</f>
        <v>0</v>
      </c>
      <c r="BJ155" s="14" t="s">
        <v>64</v>
      </c>
      <c r="BK155" s="59">
        <f>ROUND($L$155*$K$155,2)</f>
        <v>0</v>
      </c>
      <c r="BL155" s="14" t="s">
        <v>90</v>
      </c>
    </row>
    <row r="156" spans="2:64" s="14" customFormat="1" ht="27" customHeight="1">
      <c r="B156" s="15"/>
      <c r="C156" s="114">
        <v>11</v>
      </c>
      <c r="D156" s="86" t="s">
        <v>86</v>
      </c>
      <c r="E156" s="87" t="s">
        <v>133</v>
      </c>
      <c r="F156" s="134" t="s">
        <v>134</v>
      </c>
      <c r="G156" s="134"/>
      <c r="H156" s="134"/>
      <c r="I156" s="134"/>
      <c r="J156" s="88" t="s">
        <v>110</v>
      </c>
      <c r="K156" s="89">
        <v>81</v>
      </c>
      <c r="L156" s="135"/>
      <c r="M156" s="135"/>
      <c r="N156" s="135">
        <f>ROUND($L$156*$K$156,2)</f>
        <v>0</v>
      </c>
      <c r="O156" s="135"/>
      <c r="P156" s="135"/>
      <c r="Q156" s="135"/>
      <c r="R156" s="17"/>
      <c r="T156" s="90"/>
      <c r="U156" s="91" t="s">
        <v>31</v>
      </c>
      <c r="V156" s="92">
        <v>0.20699999999999999</v>
      </c>
      <c r="W156" s="92">
        <f>$V$156*$K$156</f>
        <v>16.766999999999999</v>
      </c>
      <c r="X156" s="92">
        <v>0</v>
      </c>
      <c r="Y156" s="92">
        <f>$X$156*$K$156</f>
        <v>0</v>
      </c>
      <c r="Z156" s="92">
        <v>0</v>
      </c>
      <c r="AA156" s="93">
        <f>$Z$156*$K$156</f>
        <v>0</v>
      </c>
      <c r="AR156" s="14" t="s">
        <v>90</v>
      </c>
      <c r="AT156" s="14" t="s">
        <v>86</v>
      </c>
      <c r="AU156" s="14" t="s">
        <v>7</v>
      </c>
      <c r="AY156" s="14" t="s">
        <v>85</v>
      </c>
      <c r="BE156" s="59">
        <f>IF($U$156="základní",$N$156,0)</f>
        <v>0</v>
      </c>
      <c r="BF156" s="59">
        <f>IF($U$156="snížená",$N$156,0)</f>
        <v>0</v>
      </c>
      <c r="BG156" s="59">
        <f>IF($U$156="zákl. přenesená",$N$156,0)</f>
        <v>0</v>
      </c>
      <c r="BH156" s="59">
        <f>IF($U$156="sníž. přenesená",$N$156,0)</f>
        <v>0</v>
      </c>
      <c r="BI156" s="59">
        <f>IF($U$156="nulová",$N$156,0)</f>
        <v>0</v>
      </c>
      <c r="BJ156" s="14" t="s">
        <v>64</v>
      </c>
      <c r="BK156" s="59">
        <f>ROUND($L$156*$K$156,2)</f>
        <v>0</v>
      </c>
      <c r="BL156" s="14" t="s">
        <v>90</v>
      </c>
    </row>
    <row r="157" spans="2:64" s="14" customFormat="1" ht="15.75" customHeight="1">
      <c r="B157" s="15"/>
      <c r="C157" s="116">
        <v>12</v>
      </c>
      <c r="D157" s="107" t="s">
        <v>135</v>
      </c>
      <c r="E157" s="108" t="s">
        <v>136</v>
      </c>
      <c r="F157" s="163" t="s">
        <v>137</v>
      </c>
      <c r="G157" s="163"/>
      <c r="H157" s="163"/>
      <c r="I157" s="163"/>
      <c r="J157" s="109" t="s">
        <v>138</v>
      </c>
      <c r="K157" s="110">
        <v>2</v>
      </c>
      <c r="L157" s="164"/>
      <c r="M157" s="164"/>
      <c r="N157" s="164">
        <f>ROUND($L$157*$K$157,2)</f>
        <v>0</v>
      </c>
      <c r="O157" s="164"/>
      <c r="P157" s="164"/>
      <c r="Q157" s="164"/>
      <c r="R157" s="17"/>
      <c r="T157" s="90"/>
      <c r="U157" s="91" t="s">
        <v>31</v>
      </c>
      <c r="V157" s="92">
        <v>0</v>
      </c>
      <c r="W157" s="92">
        <f>$V$157*$K$157</f>
        <v>0</v>
      </c>
      <c r="X157" s="92">
        <v>1E-3</v>
      </c>
      <c r="Y157" s="92">
        <f>$X$157*$K$157</f>
        <v>2E-3</v>
      </c>
      <c r="Z157" s="92">
        <v>0</v>
      </c>
      <c r="AA157" s="93">
        <f>$Z$157*$K$157</f>
        <v>0</v>
      </c>
      <c r="AR157" s="14" t="s">
        <v>139</v>
      </c>
      <c r="AT157" s="14" t="s">
        <v>135</v>
      </c>
      <c r="AU157" s="14" t="s">
        <v>7</v>
      </c>
      <c r="AY157" s="14" t="s">
        <v>85</v>
      </c>
      <c r="BE157" s="59">
        <f>IF($U$157="základní",$N$157,0)</f>
        <v>0</v>
      </c>
      <c r="BF157" s="59">
        <f>IF($U$157="snížená",$N$157,0)</f>
        <v>0</v>
      </c>
      <c r="BG157" s="59">
        <f>IF($U$157="zákl. přenesená",$N$157,0)</f>
        <v>0</v>
      </c>
      <c r="BH157" s="59">
        <f>IF($U$157="sníž. přenesená",$N$157,0)</f>
        <v>0</v>
      </c>
      <c r="BI157" s="59">
        <f>IF($U$157="nulová",$N$157,0)</f>
        <v>0</v>
      </c>
      <c r="BJ157" s="14" t="s">
        <v>64</v>
      </c>
      <c r="BK157" s="59">
        <f>ROUND($L$157*$K$157,2)</f>
        <v>0</v>
      </c>
      <c r="BL157" s="14" t="s">
        <v>90</v>
      </c>
    </row>
    <row r="158" spans="2:64" s="14" customFormat="1" ht="30" customHeight="1">
      <c r="B158" s="15"/>
      <c r="C158" s="114">
        <v>13</v>
      </c>
      <c r="D158" s="86" t="s">
        <v>86</v>
      </c>
      <c r="E158" s="87" t="s">
        <v>140</v>
      </c>
      <c r="F158" s="134" t="s">
        <v>141</v>
      </c>
      <c r="G158" s="134"/>
      <c r="H158" s="134"/>
      <c r="I158" s="134"/>
      <c r="J158" s="88" t="s">
        <v>110</v>
      </c>
      <c r="K158" s="89">
        <v>81</v>
      </c>
      <c r="L158" s="135"/>
      <c r="M158" s="135"/>
      <c r="N158" s="135">
        <f>ROUND($L$158*$K$158,2)</f>
        <v>0</v>
      </c>
      <c r="O158" s="135"/>
      <c r="P158" s="135"/>
      <c r="Q158" s="135"/>
      <c r="R158" s="17"/>
      <c r="T158" s="90"/>
      <c r="U158" s="91" t="s">
        <v>31</v>
      </c>
      <c r="V158" s="92">
        <v>1.4999999999999999E-2</v>
      </c>
      <c r="W158" s="92">
        <f>$V$158*$K$158</f>
        <v>1.2149999999999999</v>
      </c>
      <c r="X158" s="92">
        <v>0</v>
      </c>
      <c r="Y158" s="92">
        <f>$X$158*$K$158</f>
        <v>0</v>
      </c>
      <c r="Z158" s="92">
        <v>0</v>
      </c>
      <c r="AA158" s="93">
        <f>$Z$158*$K$158</f>
        <v>0</v>
      </c>
      <c r="AR158" s="14" t="s">
        <v>90</v>
      </c>
      <c r="AT158" s="14" t="s">
        <v>86</v>
      </c>
      <c r="AU158" s="14" t="s">
        <v>7</v>
      </c>
      <c r="AY158" s="14" t="s">
        <v>85</v>
      </c>
      <c r="BE158" s="59">
        <f>IF($U$158="základní",$N$158,0)</f>
        <v>0</v>
      </c>
      <c r="BF158" s="59">
        <f>IF($U$158="snížená",$N$158,0)</f>
        <v>0</v>
      </c>
      <c r="BG158" s="59">
        <f>IF($U$158="zákl. přenesená",$N$158,0)</f>
        <v>0</v>
      </c>
      <c r="BH158" s="59">
        <f>IF($U$158="sníž. přenesená",$N$158,0)</f>
        <v>0</v>
      </c>
      <c r="BI158" s="59">
        <f>IF($U$158="nulová",$N$158,0)</f>
        <v>0</v>
      </c>
      <c r="BJ158" s="14" t="s">
        <v>64</v>
      </c>
      <c r="BK158" s="59">
        <f>ROUND($L$158*$K$158,2)</f>
        <v>0</v>
      </c>
      <c r="BL158" s="14" t="s">
        <v>90</v>
      </c>
    </row>
    <row r="159" spans="2:64" s="76" customFormat="1" ht="30.75" customHeight="1">
      <c r="B159" s="77"/>
      <c r="D159" s="85" t="s">
        <v>55</v>
      </c>
      <c r="N159" s="138">
        <f>$BK$159</f>
        <v>0</v>
      </c>
      <c r="O159" s="138"/>
      <c r="P159" s="138"/>
      <c r="Q159" s="138"/>
      <c r="R159" s="79"/>
      <c r="T159" s="80"/>
      <c r="W159" s="81">
        <f>SUM($W$160:$W$164)</f>
        <v>17.875</v>
      </c>
      <c r="Y159" s="81">
        <f>SUM($Y$160:$Y$164)</f>
        <v>7.8003750000000007</v>
      </c>
      <c r="AA159" s="82">
        <f>SUM($AA$160:$AA$164)</f>
        <v>0</v>
      </c>
      <c r="AR159" s="83" t="s">
        <v>64</v>
      </c>
      <c r="AT159" s="83" t="s">
        <v>83</v>
      </c>
      <c r="AU159" s="83" t="s">
        <v>64</v>
      </c>
      <c r="AY159" s="83" t="s">
        <v>85</v>
      </c>
      <c r="BK159" s="84">
        <f>SUM($BK$160:$BK$164)</f>
        <v>0</v>
      </c>
    </row>
    <row r="160" spans="2:64" s="14" customFormat="1" ht="27" customHeight="1">
      <c r="B160" s="15"/>
      <c r="C160" s="114">
        <v>14</v>
      </c>
      <c r="D160" s="86" t="s">
        <v>86</v>
      </c>
      <c r="E160" s="87" t="s">
        <v>142</v>
      </c>
      <c r="F160" s="134" t="s">
        <v>143</v>
      </c>
      <c r="G160" s="134"/>
      <c r="H160" s="134"/>
      <c r="I160" s="134"/>
      <c r="J160" s="88" t="s">
        <v>110</v>
      </c>
      <c r="K160" s="89">
        <v>27.5</v>
      </c>
      <c r="L160" s="135"/>
      <c r="M160" s="135"/>
      <c r="N160" s="135">
        <f>ROUND($L$160*$K$160,2)</f>
        <v>0</v>
      </c>
      <c r="O160" s="135"/>
      <c r="P160" s="135"/>
      <c r="Q160" s="135"/>
      <c r="R160" s="17"/>
      <c r="T160" s="90"/>
      <c r="U160" s="91" t="s">
        <v>31</v>
      </c>
      <c r="V160" s="92">
        <v>0.60499999999999998</v>
      </c>
      <c r="W160" s="92">
        <f>$V$160*$K$160</f>
        <v>16.637499999999999</v>
      </c>
      <c r="X160" s="92">
        <v>8.4250000000000005E-2</v>
      </c>
      <c r="Y160" s="92">
        <f>$X$160*$K$160</f>
        <v>2.316875</v>
      </c>
      <c r="Z160" s="92">
        <v>0</v>
      </c>
      <c r="AA160" s="93">
        <f>$Z$160*$K$160</f>
        <v>0</v>
      </c>
      <c r="AR160" s="14" t="s">
        <v>90</v>
      </c>
      <c r="AT160" s="14" t="s">
        <v>86</v>
      </c>
      <c r="AU160" s="14" t="s">
        <v>7</v>
      </c>
      <c r="AY160" s="14" t="s">
        <v>85</v>
      </c>
      <c r="BE160" s="59">
        <f>IF($U$160="základní",$N$160,0)</f>
        <v>0</v>
      </c>
      <c r="BF160" s="59">
        <f>IF($U$160="snížená",$N$160,0)</f>
        <v>0</v>
      </c>
      <c r="BG160" s="59">
        <f>IF($U$160="zákl. přenesená",$N$160,0)</f>
        <v>0</v>
      </c>
      <c r="BH160" s="59">
        <f>IF($U$160="sníž. přenesená",$N$160,0)</f>
        <v>0</v>
      </c>
      <c r="BI160" s="59">
        <f>IF($U$160="nulová",$N$160,0)</f>
        <v>0</v>
      </c>
      <c r="BJ160" s="14" t="s">
        <v>64</v>
      </c>
      <c r="BK160" s="59">
        <f>ROUND($L$160*$K$160,2)</f>
        <v>0</v>
      </c>
      <c r="BL160" s="14" t="s">
        <v>90</v>
      </c>
    </row>
    <row r="161" spans="2:64" s="14" customFormat="1" ht="15.75" customHeight="1">
      <c r="B161" s="101"/>
      <c r="E161" s="102"/>
      <c r="F161" s="137" t="s">
        <v>113</v>
      </c>
      <c r="G161" s="137"/>
      <c r="H161" s="137"/>
      <c r="I161" s="137"/>
      <c r="K161" s="103">
        <v>27.5</v>
      </c>
      <c r="R161" s="104"/>
      <c r="T161" s="105"/>
      <c r="AA161" s="106"/>
      <c r="AT161" s="102" t="s">
        <v>94</v>
      </c>
      <c r="AU161" s="102" t="s">
        <v>7</v>
      </c>
      <c r="AV161" s="102" t="s">
        <v>7</v>
      </c>
      <c r="AW161" s="102" t="s">
        <v>51</v>
      </c>
      <c r="AX161" s="102" t="s">
        <v>84</v>
      </c>
      <c r="AY161" s="102" t="s">
        <v>85</v>
      </c>
    </row>
    <row r="162" spans="2:64" s="14" customFormat="1" ht="15.75" customHeight="1">
      <c r="B162" s="15"/>
      <c r="C162" s="116">
        <v>15</v>
      </c>
      <c r="D162" s="107" t="s">
        <v>135</v>
      </c>
      <c r="E162" s="108" t="s">
        <v>144</v>
      </c>
      <c r="F162" s="163" t="s">
        <v>145</v>
      </c>
      <c r="G162" s="163"/>
      <c r="H162" s="163"/>
      <c r="I162" s="163"/>
      <c r="J162" s="109" t="s">
        <v>110</v>
      </c>
      <c r="K162" s="110">
        <v>28.875</v>
      </c>
      <c r="L162" s="164"/>
      <c r="M162" s="164"/>
      <c r="N162" s="164">
        <f>ROUND($L$162*$K$162,2)</f>
        <v>0</v>
      </c>
      <c r="O162" s="164"/>
      <c r="P162" s="164"/>
      <c r="Q162" s="164"/>
      <c r="R162" s="17"/>
      <c r="T162" s="90"/>
      <c r="U162" s="91" t="s">
        <v>31</v>
      </c>
      <c r="V162" s="92">
        <v>0</v>
      </c>
      <c r="W162" s="92">
        <f>$V$162*$K$162</f>
        <v>0</v>
      </c>
      <c r="X162" s="92">
        <v>0.13100000000000001</v>
      </c>
      <c r="Y162" s="92">
        <f>$X$162*$K$162</f>
        <v>3.7826250000000003</v>
      </c>
      <c r="Z162" s="92">
        <v>0</v>
      </c>
      <c r="AA162" s="93">
        <f>$Z$162*$K$162</f>
        <v>0</v>
      </c>
      <c r="AR162" s="14" t="s">
        <v>139</v>
      </c>
      <c r="AT162" s="14" t="s">
        <v>135</v>
      </c>
      <c r="AU162" s="14" t="s">
        <v>7</v>
      </c>
      <c r="AY162" s="14" t="s">
        <v>85</v>
      </c>
      <c r="BE162" s="59">
        <f>IF($U$162="základní",$N$162,0)</f>
        <v>0</v>
      </c>
      <c r="BF162" s="59">
        <f>IF($U$162="snížená",$N$162,0)</f>
        <v>0</v>
      </c>
      <c r="BG162" s="59">
        <f>IF($U$162="zákl. přenesená",$N$162,0)</f>
        <v>0</v>
      </c>
      <c r="BH162" s="59">
        <f>IF($U$162="sníž. přenesená",$N$162,0)</f>
        <v>0</v>
      </c>
      <c r="BI162" s="59">
        <f>IF($U$162="nulová",$N$162,0)</f>
        <v>0</v>
      </c>
      <c r="BJ162" s="14" t="s">
        <v>64</v>
      </c>
      <c r="BK162" s="59">
        <f>ROUND($L$162*$K$162,2)</f>
        <v>0</v>
      </c>
      <c r="BL162" s="14" t="s">
        <v>90</v>
      </c>
    </row>
    <row r="163" spans="2:64" s="14" customFormat="1" ht="15.75" customHeight="1">
      <c r="B163" s="15"/>
      <c r="C163" s="114">
        <v>16</v>
      </c>
      <c r="D163" s="86" t="s">
        <v>86</v>
      </c>
      <c r="E163" s="87" t="s">
        <v>146</v>
      </c>
      <c r="F163" s="134" t="s">
        <v>147</v>
      </c>
      <c r="G163" s="134"/>
      <c r="H163" s="134"/>
      <c r="I163" s="134"/>
      <c r="J163" s="88" t="s">
        <v>110</v>
      </c>
      <c r="K163" s="89">
        <v>27.5</v>
      </c>
      <c r="L163" s="135"/>
      <c r="M163" s="135"/>
      <c r="N163" s="135">
        <f>ROUND($L$163*$K$163,2)</f>
        <v>0</v>
      </c>
      <c r="O163" s="135"/>
      <c r="P163" s="135"/>
      <c r="Q163" s="135"/>
      <c r="R163" s="17"/>
      <c r="T163" s="90"/>
      <c r="U163" s="91" t="s">
        <v>31</v>
      </c>
      <c r="V163" s="92">
        <v>0.02</v>
      </c>
      <c r="W163" s="92">
        <f>$V$163*$K$163</f>
        <v>0.55000000000000004</v>
      </c>
      <c r="X163" s="92">
        <v>6.1850000000000002E-2</v>
      </c>
      <c r="Y163" s="92">
        <f>$X$163*$K$163</f>
        <v>1.7008750000000001</v>
      </c>
      <c r="Z163" s="92">
        <v>0</v>
      </c>
      <c r="AA163" s="93">
        <f>$Z$163*$K$163</f>
        <v>0</v>
      </c>
      <c r="AR163" s="14" t="s">
        <v>90</v>
      </c>
      <c r="AT163" s="14" t="s">
        <v>86</v>
      </c>
      <c r="AU163" s="14" t="s">
        <v>7</v>
      </c>
      <c r="AY163" s="14" t="s">
        <v>85</v>
      </c>
      <c r="BE163" s="59">
        <f>IF($U$163="základní",$N$163,0)</f>
        <v>0</v>
      </c>
      <c r="BF163" s="59">
        <f>IF($U$163="snížená",$N$163,0)</f>
        <v>0</v>
      </c>
      <c r="BG163" s="59">
        <f>IF($U$163="zákl. přenesená",$N$163,0)</f>
        <v>0</v>
      </c>
      <c r="BH163" s="59">
        <f>IF($U$163="sníž. přenesená",$N$163,0)</f>
        <v>0</v>
      </c>
      <c r="BI163" s="59">
        <f>IF($U$163="nulová",$N$163,0)</f>
        <v>0</v>
      </c>
      <c r="BJ163" s="14" t="s">
        <v>64</v>
      </c>
      <c r="BK163" s="59">
        <f>ROUND($L$163*$K$163,2)</f>
        <v>0</v>
      </c>
      <c r="BL163" s="14" t="s">
        <v>90</v>
      </c>
    </row>
    <row r="164" spans="2:64" s="14" customFormat="1" ht="15.75" customHeight="1">
      <c r="B164" s="15"/>
      <c r="C164" s="114">
        <v>17</v>
      </c>
      <c r="D164" s="86" t="s">
        <v>86</v>
      </c>
      <c r="E164" s="87" t="s">
        <v>148</v>
      </c>
      <c r="F164" s="134" t="s">
        <v>149</v>
      </c>
      <c r="G164" s="134"/>
      <c r="H164" s="134"/>
      <c r="I164" s="134"/>
      <c r="J164" s="88" t="s">
        <v>110</v>
      </c>
      <c r="K164" s="89">
        <v>27.5</v>
      </c>
      <c r="L164" s="135"/>
      <c r="M164" s="135"/>
      <c r="N164" s="135">
        <f>ROUND($L$164*$K$164,2)</f>
        <v>0</v>
      </c>
      <c r="O164" s="135"/>
      <c r="P164" s="135"/>
      <c r="Q164" s="135"/>
      <c r="R164" s="17"/>
      <c r="T164" s="90"/>
      <c r="U164" s="91" t="s">
        <v>31</v>
      </c>
      <c r="V164" s="92">
        <v>2.5000000000000001E-2</v>
      </c>
      <c r="W164" s="92">
        <f>$V$164*$K$164</f>
        <v>0.6875</v>
      </c>
      <c r="X164" s="92">
        <v>0</v>
      </c>
      <c r="Y164" s="92">
        <f>$X$164*$K$164</f>
        <v>0</v>
      </c>
      <c r="Z164" s="92">
        <v>0</v>
      </c>
      <c r="AA164" s="93">
        <f>$Z$164*$K$164</f>
        <v>0</v>
      </c>
      <c r="AR164" s="14" t="s">
        <v>90</v>
      </c>
      <c r="AT164" s="14" t="s">
        <v>86</v>
      </c>
      <c r="AU164" s="14" t="s">
        <v>7</v>
      </c>
      <c r="AY164" s="14" t="s">
        <v>85</v>
      </c>
      <c r="BE164" s="59">
        <f>IF($U$164="základní",$N$164,0)</f>
        <v>0</v>
      </c>
      <c r="BF164" s="59">
        <f>IF($U$164="snížená",$N$164,0)</f>
        <v>0</v>
      </c>
      <c r="BG164" s="59">
        <f>IF($U$164="zákl. přenesená",$N$164,0)</f>
        <v>0</v>
      </c>
      <c r="BH164" s="59">
        <f>IF($U$164="sníž. přenesená",$N$164,0)</f>
        <v>0</v>
      </c>
      <c r="BI164" s="59">
        <f>IF($U$164="nulová",$N$164,0)</f>
        <v>0</v>
      </c>
      <c r="BJ164" s="14" t="s">
        <v>64</v>
      </c>
      <c r="BK164" s="59">
        <f>ROUND($L$164*$K$164,2)</f>
        <v>0</v>
      </c>
      <c r="BL164" s="14" t="s">
        <v>90</v>
      </c>
    </row>
    <row r="165" spans="2:64" s="76" customFormat="1" ht="30.75" customHeight="1">
      <c r="B165" s="77"/>
      <c r="D165" s="85" t="s">
        <v>56</v>
      </c>
      <c r="N165" s="138">
        <f>SUM(N166:Q175)</f>
        <v>0</v>
      </c>
      <c r="O165" s="138"/>
      <c r="P165" s="138"/>
      <c r="Q165" s="138"/>
      <c r="R165" s="79"/>
      <c r="T165" s="80"/>
      <c r="W165" s="81">
        <f>SUM($W$166:$W$183)</f>
        <v>135.46800000000002</v>
      </c>
      <c r="Y165" s="81">
        <f>SUM($Y$166:$Y$183)</f>
        <v>49.057960000000001</v>
      </c>
      <c r="AA165" s="82">
        <f>SUM($AA$166:$AA$183)</f>
        <v>0</v>
      </c>
      <c r="AR165" s="83" t="s">
        <v>64</v>
      </c>
      <c r="AT165" s="83" t="s">
        <v>83</v>
      </c>
      <c r="AU165" s="83" t="s">
        <v>64</v>
      </c>
      <c r="AY165" s="83" t="s">
        <v>85</v>
      </c>
      <c r="BK165" s="84">
        <f>SUM($BK$166:$BK$183)</f>
        <v>0</v>
      </c>
    </row>
    <row r="166" spans="2:64" s="14" customFormat="1" ht="27" customHeight="1">
      <c r="B166" s="15"/>
      <c r="C166" s="114">
        <v>18</v>
      </c>
      <c r="D166" s="86" t="s">
        <v>86</v>
      </c>
      <c r="E166" s="87" t="s">
        <v>150</v>
      </c>
      <c r="F166" s="134" t="s">
        <v>151</v>
      </c>
      <c r="G166" s="134"/>
      <c r="H166" s="134"/>
      <c r="I166" s="134"/>
      <c r="J166" s="88" t="s">
        <v>110</v>
      </c>
      <c r="K166" s="89">
        <v>426</v>
      </c>
      <c r="L166" s="135"/>
      <c r="M166" s="135"/>
      <c r="N166" s="135">
        <f>ROUND($L$166*$K$166,2)</f>
        <v>0</v>
      </c>
      <c r="O166" s="135"/>
      <c r="P166" s="135"/>
      <c r="Q166" s="135"/>
      <c r="R166" s="17"/>
      <c r="T166" s="90"/>
      <c r="U166" s="91" t="s">
        <v>31</v>
      </c>
      <c r="V166" s="92">
        <v>0.16500000000000001</v>
      </c>
      <c r="W166" s="92">
        <f>$V$166*$K$166</f>
        <v>70.290000000000006</v>
      </c>
      <c r="X166" s="92">
        <v>9.6920000000000006E-2</v>
      </c>
      <c r="Y166" s="92">
        <f>$X$166*$K$166</f>
        <v>41.28792</v>
      </c>
      <c r="Z166" s="92">
        <v>0</v>
      </c>
      <c r="AA166" s="93">
        <f>$Z$166*$K$166</f>
        <v>0</v>
      </c>
      <c r="AR166" s="14" t="s">
        <v>90</v>
      </c>
      <c r="AT166" s="14" t="s">
        <v>86</v>
      </c>
      <c r="AU166" s="14" t="s">
        <v>7</v>
      </c>
      <c r="AY166" s="14" t="s">
        <v>85</v>
      </c>
      <c r="BE166" s="59">
        <f>IF($U$166="základní",$N$166,0)</f>
        <v>0</v>
      </c>
      <c r="BF166" s="59">
        <f>IF($U$166="snížená",$N$166,0)</f>
        <v>0</v>
      </c>
      <c r="BG166" s="59">
        <f>IF($U$166="zákl. přenesená",$N$166,0)</f>
        <v>0</v>
      </c>
      <c r="BH166" s="59">
        <f>IF($U$166="sníž. přenesená",$N$166,0)</f>
        <v>0</v>
      </c>
      <c r="BI166" s="59">
        <f>IF($U$166="nulová",$N$166,0)</f>
        <v>0</v>
      </c>
      <c r="BJ166" s="14" t="s">
        <v>64</v>
      </c>
      <c r="BK166" s="59">
        <f>ROUND($L$166*$K$166,2)</f>
        <v>0</v>
      </c>
      <c r="BL166" s="14" t="s">
        <v>90</v>
      </c>
    </row>
    <row r="167" spans="2:64" s="14" customFormat="1" ht="15.75" customHeight="1">
      <c r="B167" s="15"/>
      <c r="C167" s="116">
        <v>19</v>
      </c>
      <c r="D167" s="107" t="s">
        <v>135</v>
      </c>
      <c r="E167" s="108" t="s">
        <v>152</v>
      </c>
      <c r="F167" s="163" t="s">
        <v>153</v>
      </c>
      <c r="G167" s="163"/>
      <c r="H167" s="163"/>
      <c r="I167" s="163"/>
      <c r="J167" s="109" t="s">
        <v>110</v>
      </c>
      <c r="K167" s="110">
        <v>447.3</v>
      </c>
      <c r="L167" s="164"/>
      <c r="M167" s="164"/>
      <c r="N167" s="164">
        <f>ROUND($L$167*$K$167,2)</f>
        <v>0</v>
      </c>
      <c r="O167" s="164"/>
      <c r="P167" s="164"/>
      <c r="Q167" s="164"/>
      <c r="R167" s="17"/>
      <c r="T167" s="90"/>
      <c r="U167" s="91" t="s">
        <v>31</v>
      </c>
      <c r="V167" s="92">
        <v>0</v>
      </c>
      <c r="W167" s="92">
        <f>$V$167*$K$167</f>
        <v>0</v>
      </c>
      <c r="X167" s="92">
        <v>7.0000000000000001E-3</v>
      </c>
      <c r="Y167" s="92">
        <f>$X$167*$K$167</f>
        <v>3.1311</v>
      </c>
      <c r="Z167" s="92">
        <v>0</v>
      </c>
      <c r="AA167" s="93">
        <f>$Z$167*$K$167</f>
        <v>0</v>
      </c>
      <c r="AR167" s="14" t="s">
        <v>139</v>
      </c>
      <c r="AT167" s="14" t="s">
        <v>135</v>
      </c>
      <c r="AU167" s="14" t="s">
        <v>7</v>
      </c>
      <c r="AY167" s="14" t="s">
        <v>85</v>
      </c>
      <c r="BE167" s="59">
        <f>IF($U$167="základní",$N$167,0)</f>
        <v>0</v>
      </c>
      <c r="BF167" s="59">
        <f>IF($U$167="snížená",$N$167,0)</f>
        <v>0</v>
      </c>
      <c r="BG167" s="59">
        <f>IF($U$167="zákl. přenesená",$N$167,0)</f>
        <v>0</v>
      </c>
      <c r="BH167" s="59">
        <f>IF($U$167="sníž. přenesená",$N$167,0)</f>
        <v>0</v>
      </c>
      <c r="BI167" s="59">
        <f>IF($U$167="nulová",$N$167,0)</f>
        <v>0</v>
      </c>
      <c r="BJ167" s="14" t="s">
        <v>64</v>
      </c>
      <c r="BK167" s="59">
        <f>ROUND($L$167*$K$167,2)</f>
        <v>0</v>
      </c>
      <c r="BL167" s="14" t="s">
        <v>90</v>
      </c>
    </row>
    <row r="168" spans="2:64" s="14" customFormat="1" ht="15.75" customHeight="1">
      <c r="B168" s="15"/>
      <c r="C168" s="116">
        <v>20</v>
      </c>
      <c r="D168" s="107" t="s">
        <v>135</v>
      </c>
      <c r="E168" s="108" t="s">
        <v>154</v>
      </c>
      <c r="F168" s="163" t="s">
        <v>155</v>
      </c>
      <c r="G168" s="163"/>
      <c r="H168" s="163"/>
      <c r="I168" s="163"/>
      <c r="J168" s="109" t="s">
        <v>107</v>
      </c>
      <c r="K168" s="110">
        <v>4.3449999999999998</v>
      </c>
      <c r="L168" s="164"/>
      <c r="M168" s="164"/>
      <c r="N168" s="164">
        <f>ROUND($L$168*$K$168,2)</f>
        <v>0</v>
      </c>
      <c r="O168" s="164"/>
      <c r="P168" s="164"/>
      <c r="Q168" s="164"/>
      <c r="R168" s="17"/>
      <c r="T168" s="90"/>
      <c r="U168" s="91" t="s">
        <v>31</v>
      </c>
      <c r="V168" s="92">
        <v>0</v>
      </c>
      <c r="W168" s="92">
        <f>$V$168*$K$168</f>
        <v>0</v>
      </c>
      <c r="X168" s="92">
        <v>1</v>
      </c>
      <c r="Y168" s="92">
        <f>$X$168*$K$168</f>
        <v>4.3449999999999998</v>
      </c>
      <c r="Z168" s="92">
        <v>0</v>
      </c>
      <c r="AA168" s="93">
        <f>$Z$168*$K$168</f>
        <v>0</v>
      </c>
      <c r="AR168" s="14" t="s">
        <v>139</v>
      </c>
      <c r="AT168" s="14" t="s">
        <v>135</v>
      </c>
      <c r="AU168" s="14" t="s">
        <v>7</v>
      </c>
      <c r="AY168" s="14" t="s">
        <v>85</v>
      </c>
      <c r="BE168" s="59">
        <f>IF($U$168="základní",$N$168,0)</f>
        <v>0</v>
      </c>
      <c r="BF168" s="59">
        <f>IF($U$168="snížená",$N$168,0)</f>
        <v>0</v>
      </c>
      <c r="BG168" s="59">
        <f>IF($U$168="zákl. přenesená",$N$168,0)</f>
        <v>0</v>
      </c>
      <c r="BH168" s="59">
        <f>IF($U$168="sníž. přenesená",$N$168,0)</f>
        <v>0</v>
      </c>
      <c r="BI168" s="59">
        <f>IF($U$168="nulová",$N$168,0)</f>
        <v>0</v>
      </c>
      <c r="BJ168" s="14" t="s">
        <v>64</v>
      </c>
      <c r="BK168" s="59">
        <f>ROUND($L$168*$K$168,2)</f>
        <v>0</v>
      </c>
      <c r="BL168" s="14" t="s">
        <v>90</v>
      </c>
    </row>
    <row r="169" spans="2:64" s="14" customFormat="1" ht="18.75" customHeight="1">
      <c r="B169" s="15"/>
      <c r="F169" s="162" t="s">
        <v>156</v>
      </c>
      <c r="G169" s="162"/>
      <c r="H169" s="162"/>
      <c r="I169" s="162"/>
      <c r="R169" s="17"/>
      <c r="T169" s="94"/>
      <c r="AA169" s="95"/>
      <c r="AT169" s="14" t="s">
        <v>92</v>
      </c>
      <c r="AU169" s="14" t="s">
        <v>7</v>
      </c>
    </row>
    <row r="170" spans="2:64" s="14" customFormat="1" ht="27.75" customHeight="1">
      <c r="B170" s="15"/>
      <c r="C170" s="114">
        <v>21</v>
      </c>
      <c r="D170" s="86" t="s">
        <v>86</v>
      </c>
      <c r="E170" s="121" t="s">
        <v>157</v>
      </c>
      <c r="F170" s="133" t="s">
        <v>158</v>
      </c>
      <c r="G170" s="134"/>
      <c r="H170" s="134"/>
      <c r="I170" s="134"/>
      <c r="J170" s="88" t="s">
        <v>110</v>
      </c>
      <c r="K170" s="89">
        <v>426</v>
      </c>
      <c r="L170" s="135"/>
      <c r="M170" s="135"/>
      <c r="N170" s="135">
        <f>ROUND($L$170*$K$170,2)</f>
        <v>0</v>
      </c>
      <c r="O170" s="135"/>
      <c r="P170" s="135"/>
      <c r="Q170" s="135"/>
      <c r="R170" s="17"/>
      <c r="T170" s="90"/>
      <c r="U170" s="91" t="s">
        <v>31</v>
      </c>
      <c r="V170" s="92">
        <v>2.5999999999999999E-2</v>
      </c>
      <c r="W170" s="92">
        <f>$V$170*$K$170</f>
        <v>11.075999999999999</v>
      </c>
      <c r="X170" s="92">
        <v>0</v>
      </c>
      <c r="Y170" s="92">
        <f>$X$170*$K$170</f>
        <v>0</v>
      </c>
      <c r="Z170" s="92">
        <v>0</v>
      </c>
      <c r="AA170" s="93">
        <f>$Z$170*$K$170</f>
        <v>0</v>
      </c>
      <c r="AR170" s="14" t="s">
        <v>90</v>
      </c>
      <c r="AT170" s="14" t="s">
        <v>86</v>
      </c>
      <c r="AU170" s="14" t="s">
        <v>7</v>
      </c>
      <c r="AY170" s="14" t="s">
        <v>85</v>
      </c>
      <c r="BE170" s="59">
        <f>IF($U$170="základní",$N$170,0)</f>
        <v>0</v>
      </c>
      <c r="BF170" s="59">
        <f>IF($U$170="snížená",$N$170,0)</f>
        <v>0</v>
      </c>
      <c r="BG170" s="59">
        <f>IF($U$170="zákl. přenesená",$N$170,0)</f>
        <v>0</v>
      </c>
      <c r="BH170" s="59">
        <f>IF($U$170="sníž. přenesená",$N$170,0)</f>
        <v>0</v>
      </c>
      <c r="BI170" s="59">
        <f>IF($U$170="nulová",$N$170,0)</f>
        <v>0</v>
      </c>
      <c r="BJ170" s="14" t="s">
        <v>64</v>
      </c>
      <c r="BK170" s="59">
        <f>ROUND($L$170*$K$170,2)</f>
        <v>0</v>
      </c>
      <c r="BL170" s="14" t="s">
        <v>90</v>
      </c>
    </row>
    <row r="171" spans="2:64" s="14" customFormat="1" ht="27" customHeight="1">
      <c r="B171" s="15"/>
      <c r="C171" s="114">
        <v>22</v>
      </c>
      <c r="D171" s="86" t="s">
        <v>86</v>
      </c>
      <c r="E171" s="121" t="s">
        <v>159</v>
      </c>
      <c r="F171" s="133" t="s">
        <v>160</v>
      </c>
      <c r="G171" s="134"/>
      <c r="H171" s="134"/>
      <c r="I171" s="134"/>
      <c r="J171" s="88" t="s">
        <v>110</v>
      </c>
      <c r="K171" s="89">
        <v>426</v>
      </c>
      <c r="L171" s="135"/>
      <c r="M171" s="135"/>
      <c r="N171" s="135">
        <f>ROUND($L$171*$K$171,2)</f>
        <v>0</v>
      </c>
      <c r="O171" s="135"/>
      <c r="P171" s="135"/>
      <c r="Q171" s="135"/>
      <c r="R171" s="17"/>
      <c r="T171" s="90"/>
      <c r="U171" s="91" t="s">
        <v>31</v>
      </c>
      <c r="V171" s="92">
        <v>2.5000000000000001E-2</v>
      </c>
      <c r="W171" s="92">
        <f>$V$171*$K$171</f>
        <v>10.65</v>
      </c>
      <c r="X171" s="92">
        <v>0</v>
      </c>
      <c r="Y171" s="92">
        <f>$X$171*$K$171</f>
        <v>0</v>
      </c>
      <c r="Z171" s="92">
        <v>0</v>
      </c>
      <c r="AA171" s="93">
        <f>$Z$171*$K$171</f>
        <v>0</v>
      </c>
      <c r="AR171" s="14" t="s">
        <v>90</v>
      </c>
      <c r="AT171" s="14" t="s">
        <v>86</v>
      </c>
      <c r="AU171" s="14" t="s">
        <v>7</v>
      </c>
      <c r="AY171" s="14" t="s">
        <v>85</v>
      </c>
      <c r="BE171" s="59">
        <f>IF($U$171="základní",$N$171,0)</f>
        <v>0</v>
      </c>
      <c r="BF171" s="59">
        <f>IF($U$171="snížená",$N$171,0)</f>
        <v>0</v>
      </c>
      <c r="BG171" s="59">
        <f>IF($U$171="zákl. přenesená",$N$171,0)</f>
        <v>0</v>
      </c>
      <c r="BH171" s="59">
        <f>IF($U$171="sníž. přenesená",$N$171,0)</f>
        <v>0</v>
      </c>
      <c r="BI171" s="59">
        <f>IF($U$171="nulová",$N$171,0)</f>
        <v>0</v>
      </c>
      <c r="BJ171" s="14" t="s">
        <v>64</v>
      </c>
      <c r="BK171" s="59">
        <f>ROUND($L$171*$K$171,2)</f>
        <v>0</v>
      </c>
      <c r="BL171" s="14" t="s">
        <v>90</v>
      </c>
    </row>
    <row r="172" spans="2:64" s="14" customFormat="1" ht="27" customHeight="1">
      <c r="B172" s="15"/>
      <c r="C172" s="114">
        <v>23</v>
      </c>
      <c r="D172" s="86" t="s">
        <v>86</v>
      </c>
      <c r="E172" s="122" t="s">
        <v>146</v>
      </c>
      <c r="F172" s="133" t="s">
        <v>161</v>
      </c>
      <c r="G172" s="134"/>
      <c r="H172" s="134"/>
      <c r="I172" s="134"/>
      <c r="J172" s="88" t="s">
        <v>110</v>
      </c>
      <c r="K172" s="89">
        <v>426</v>
      </c>
      <c r="L172" s="165"/>
      <c r="M172" s="166"/>
      <c r="N172" s="165">
        <f>ROUND($L$173*$K$173,2)</f>
        <v>0</v>
      </c>
      <c r="O172" s="167"/>
      <c r="P172" s="167"/>
      <c r="Q172" s="166"/>
      <c r="R172" s="17"/>
      <c r="T172" s="90"/>
      <c r="U172" s="91"/>
      <c r="V172" s="92"/>
      <c r="W172" s="92"/>
      <c r="X172" s="92"/>
      <c r="Y172" s="92"/>
      <c r="Z172" s="92"/>
      <c r="AA172" s="93"/>
      <c r="BE172" s="59"/>
      <c r="BF172" s="59"/>
      <c r="BG172" s="59"/>
      <c r="BH172" s="59"/>
      <c r="BI172" s="59"/>
      <c r="BK172" s="59"/>
    </row>
    <row r="173" spans="2:64" s="14" customFormat="1" ht="27" customHeight="1">
      <c r="B173" s="15"/>
      <c r="C173" s="114">
        <v>24</v>
      </c>
      <c r="D173" s="86" t="s">
        <v>86</v>
      </c>
      <c r="E173" s="121" t="s">
        <v>162</v>
      </c>
      <c r="F173" s="133" t="s">
        <v>163</v>
      </c>
      <c r="G173" s="134"/>
      <c r="H173" s="134"/>
      <c r="I173" s="134"/>
      <c r="J173" s="88" t="s">
        <v>110</v>
      </c>
      <c r="K173" s="89">
        <v>426</v>
      </c>
      <c r="L173" s="165"/>
      <c r="M173" s="166"/>
      <c r="N173" s="165">
        <f>ROUND($L$173*$K$173,2)</f>
        <v>0</v>
      </c>
      <c r="O173" s="167"/>
      <c r="P173" s="167"/>
      <c r="Q173" s="166"/>
      <c r="R173" s="17"/>
      <c r="T173" s="90"/>
      <c r="U173" s="91" t="s">
        <v>31</v>
      </c>
      <c r="V173" s="92">
        <v>2.1999999999999999E-2</v>
      </c>
      <c r="W173" s="92">
        <f>$V$173*$K$173</f>
        <v>9.3719999999999999</v>
      </c>
      <c r="X173" s="92">
        <v>0</v>
      </c>
      <c r="Y173" s="92">
        <f>$X$173*$K$173</f>
        <v>0</v>
      </c>
      <c r="Z173" s="92">
        <v>0</v>
      </c>
      <c r="AA173" s="93">
        <f>$Z$173*$K$173</f>
        <v>0</v>
      </c>
      <c r="AR173" s="14" t="s">
        <v>90</v>
      </c>
      <c r="AT173" s="14" t="s">
        <v>86</v>
      </c>
      <c r="AU173" s="14" t="s">
        <v>7</v>
      </c>
      <c r="AY173" s="14" t="s">
        <v>85</v>
      </c>
      <c r="BE173" s="59">
        <f>IF($U$173="základní",$N$173,0)</f>
        <v>0</v>
      </c>
      <c r="BF173" s="59">
        <f>IF($U$173="snížená",$N$173,0)</f>
        <v>0</v>
      </c>
      <c r="BG173" s="59">
        <f>IF($U$173="zákl. přenesená",$N$173,0)</f>
        <v>0</v>
      </c>
      <c r="BH173" s="59">
        <f>IF($U$173="sníž. přenesená",$N$173,0)</f>
        <v>0</v>
      </c>
      <c r="BI173" s="59">
        <f>IF($U$173="nulová",$N$173,0)</f>
        <v>0</v>
      </c>
      <c r="BJ173" s="14" t="s">
        <v>64</v>
      </c>
      <c r="BK173" s="59">
        <f>ROUND($L$173*$K$173,2)</f>
        <v>0</v>
      </c>
      <c r="BL173" s="14" t="s">
        <v>90</v>
      </c>
    </row>
    <row r="174" spans="2:64" s="14" customFormat="1" ht="27" customHeight="1">
      <c r="B174" s="15"/>
      <c r="C174" s="114">
        <v>25</v>
      </c>
      <c r="D174" s="86" t="s">
        <v>86</v>
      </c>
      <c r="E174" s="87" t="s">
        <v>164</v>
      </c>
      <c r="F174" s="133" t="s">
        <v>165</v>
      </c>
      <c r="G174" s="134"/>
      <c r="H174" s="134"/>
      <c r="I174" s="134"/>
      <c r="J174" s="88" t="s">
        <v>110</v>
      </c>
      <c r="K174" s="89">
        <v>426</v>
      </c>
      <c r="L174" s="135"/>
      <c r="M174" s="135"/>
      <c r="N174" s="135">
        <f>ROUND($L$174*$K$174,2)</f>
        <v>0</v>
      </c>
      <c r="O174" s="135"/>
      <c r="P174" s="135"/>
      <c r="Q174" s="135"/>
      <c r="R174" s="17"/>
      <c r="T174" s="90"/>
      <c r="U174" s="91" t="s">
        <v>31</v>
      </c>
      <c r="V174" s="92">
        <v>0.08</v>
      </c>
      <c r="W174" s="92">
        <f>$V$174*$K$174</f>
        <v>34.08</v>
      </c>
      <c r="X174" s="92">
        <v>6.8999999999999997E-4</v>
      </c>
      <c r="Y174" s="92">
        <f>$X$174*$K$174</f>
        <v>0.29393999999999998</v>
      </c>
      <c r="Z174" s="92">
        <v>0</v>
      </c>
      <c r="AA174" s="93">
        <f>$Z$174*$K$174</f>
        <v>0</v>
      </c>
      <c r="AR174" s="14" t="s">
        <v>90</v>
      </c>
      <c r="AT174" s="14" t="s">
        <v>86</v>
      </c>
      <c r="AU174" s="14" t="s">
        <v>7</v>
      </c>
      <c r="AY174" s="14" t="s">
        <v>85</v>
      </c>
      <c r="BE174" s="59">
        <f>IF($U$174="základní",$N$174,0)</f>
        <v>0</v>
      </c>
      <c r="BF174" s="59">
        <f>IF($U$174="snížená",$N$174,0)</f>
        <v>0</v>
      </c>
      <c r="BG174" s="59">
        <f>IF($U$174="zákl. přenesená",$N$174,0)</f>
        <v>0</v>
      </c>
      <c r="BH174" s="59">
        <f>IF($U$174="sníž. přenesená",$N$174,0)</f>
        <v>0</v>
      </c>
      <c r="BI174" s="59">
        <f>IF($U$174="nulová",$N$174,0)</f>
        <v>0</v>
      </c>
      <c r="BJ174" s="14" t="s">
        <v>64</v>
      </c>
      <c r="BK174" s="59">
        <f>ROUND($L$174*$K$174,2)</f>
        <v>0</v>
      </c>
      <c r="BL174" s="14" t="s">
        <v>90</v>
      </c>
    </row>
    <row r="175" spans="2:64" s="14" customFormat="1" ht="27" customHeight="1">
      <c r="B175" s="15"/>
      <c r="C175" s="114">
        <v>26</v>
      </c>
      <c r="D175" s="86" t="s">
        <v>86</v>
      </c>
      <c r="E175" s="87" t="s">
        <v>166</v>
      </c>
      <c r="F175" s="134" t="s">
        <v>167</v>
      </c>
      <c r="G175" s="134"/>
      <c r="H175" s="134"/>
      <c r="I175" s="134"/>
      <c r="J175" s="88" t="s">
        <v>120</v>
      </c>
      <c r="K175" s="89">
        <v>264.86799999999999</v>
      </c>
      <c r="L175" s="135"/>
      <c r="M175" s="135"/>
      <c r="N175" s="135">
        <f>ROUND($L$175*$K$175,2)</f>
        <v>0</v>
      </c>
      <c r="O175" s="135"/>
      <c r="P175" s="135"/>
      <c r="Q175" s="135"/>
      <c r="R175" s="17"/>
      <c r="T175" s="90"/>
      <c r="U175" s="91" t="s">
        <v>31</v>
      </c>
      <c r="V175" s="92">
        <v>0</v>
      </c>
      <c r="W175" s="92">
        <f>$V$175*$K$175</f>
        <v>0</v>
      </c>
      <c r="X175" s="92">
        <v>0</v>
      </c>
      <c r="Y175" s="92">
        <f>$X$175*$K$175</f>
        <v>0</v>
      </c>
      <c r="Z175" s="92">
        <v>0</v>
      </c>
      <c r="AA175" s="93">
        <f>$Z$175*$K$175</f>
        <v>0</v>
      </c>
      <c r="AR175" s="14" t="s">
        <v>90</v>
      </c>
      <c r="AT175" s="14" t="s">
        <v>86</v>
      </c>
      <c r="AU175" s="14" t="s">
        <v>7</v>
      </c>
      <c r="AY175" s="14" t="s">
        <v>85</v>
      </c>
      <c r="BE175" s="59">
        <f>IF($U$175="základní",$N$175,0)</f>
        <v>0</v>
      </c>
      <c r="BF175" s="59">
        <f>IF($U$175="snížená",$N$175,0)</f>
        <v>0</v>
      </c>
      <c r="BG175" s="59">
        <f>IF($U$175="zákl. přenesená",$N$175,0)</f>
        <v>0</v>
      </c>
      <c r="BH175" s="59">
        <f>IF($U$175="sníž. přenesená",$N$175,0)</f>
        <v>0</v>
      </c>
      <c r="BI175" s="59">
        <f>IF($U$175="nulová",$N$175,0)</f>
        <v>0</v>
      </c>
      <c r="BJ175" s="14" t="s">
        <v>64</v>
      </c>
      <c r="BK175" s="59">
        <f>ROUND($L$175*$K$175,2)</f>
        <v>0</v>
      </c>
      <c r="BL175" s="14" t="s">
        <v>90</v>
      </c>
    </row>
    <row r="176" spans="2:64" s="14" customFormat="1" ht="15.75" customHeight="1">
      <c r="B176" s="96"/>
      <c r="E176" s="97"/>
      <c r="F176" s="136" t="s">
        <v>168</v>
      </c>
      <c r="G176" s="136"/>
      <c r="H176" s="136"/>
      <c r="I176" s="136"/>
      <c r="K176" s="97"/>
      <c r="R176" s="98"/>
      <c r="T176" s="99"/>
      <c r="AA176" s="100"/>
      <c r="AT176" s="97" t="s">
        <v>94</v>
      </c>
      <c r="AU176" s="97" t="s">
        <v>7</v>
      </c>
      <c r="AV176" s="97" t="s">
        <v>64</v>
      </c>
      <c r="AW176" s="97" t="s">
        <v>51</v>
      </c>
      <c r="AX176" s="97" t="s">
        <v>84</v>
      </c>
      <c r="AY176" s="97" t="s">
        <v>85</v>
      </c>
    </row>
    <row r="177" spans="2:64" s="14" customFormat="1" ht="15.75" customHeight="1">
      <c r="B177" s="101"/>
      <c r="E177" s="102"/>
      <c r="F177" s="137" t="s">
        <v>169</v>
      </c>
      <c r="G177" s="137"/>
      <c r="H177" s="137"/>
      <c r="I177" s="137"/>
      <c r="K177" s="103">
        <v>124.828</v>
      </c>
      <c r="R177" s="104"/>
      <c r="T177" s="105"/>
      <c r="AA177" s="106"/>
      <c r="AT177" s="102" t="s">
        <v>94</v>
      </c>
      <c r="AU177" s="102" t="s">
        <v>7</v>
      </c>
      <c r="AV177" s="102" t="s">
        <v>7</v>
      </c>
      <c r="AW177" s="102" t="s">
        <v>51</v>
      </c>
      <c r="AX177" s="102" t="s">
        <v>84</v>
      </c>
      <c r="AY177" s="102" t="s">
        <v>85</v>
      </c>
    </row>
    <row r="178" spans="2:64" s="14" customFormat="1" ht="15.75" customHeight="1">
      <c r="B178" s="96"/>
      <c r="E178" s="97"/>
      <c r="F178" s="136" t="s">
        <v>170</v>
      </c>
      <c r="G178" s="136"/>
      <c r="H178" s="136"/>
      <c r="I178" s="136"/>
      <c r="K178" s="97"/>
      <c r="R178" s="98"/>
      <c r="T178" s="99"/>
      <c r="AA178" s="100"/>
      <c r="AT178" s="97" t="s">
        <v>94</v>
      </c>
      <c r="AU178" s="97" t="s">
        <v>7</v>
      </c>
      <c r="AV178" s="97" t="s">
        <v>64</v>
      </c>
      <c r="AW178" s="97" t="s">
        <v>51</v>
      </c>
      <c r="AX178" s="97" t="s">
        <v>84</v>
      </c>
      <c r="AY178" s="97" t="s">
        <v>85</v>
      </c>
    </row>
    <row r="179" spans="2:64" s="14" customFormat="1" ht="15.75" customHeight="1">
      <c r="B179" s="101"/>
      <c r="E179" s="102"/>
      <c r="F179" s="137" t="s">
        <v>171</v>
      </c>
      <c r="G179" s="137"/>
      <c r="H179" s="137"/>
      <c r="I179" s="137"/>
      <c r="K179" s="103">
        <v>70.400000000000006</v>
      </c>
      <c r="M179" s="117"/>
      <c r="R179" s="104"/>
      <c r="T179" s="105"/>
      <c r="AA179" s="106"/>
      <c r="AD179" s="117"/>
      <c r="AT179" s="102" t="s">
        <v>94</v>
      </c>
      <c r="AU179" s="102" t="s">
        <v>7</v>
      </c>
      <c r="AV179" s="102" t="s">
        <v>7</v>
      </c>
      <c r="AW179" s="102" t="s">
        <v>51</v>
      </c>
      <c r="AX179" s="102" t="s">
        <v>84</v>
      </c>
      <c r="AY179" s="102" t="s">
        <v>85</v>
      </c>
    </row>
    <row r="180" spans="2:64" s="14" customFormat="1" ht="15.75" customHeight="1">
      <c r="B180" s="96"/>
      <c r="E180" s="97"/>
      <c r="F180" s="136" t="s">
        <v>172</v>
      </c>
      <c r="G180" s="136"/>
      <c r="H180" s="136"/>
      <c r="I180" s="136"/>
      <c r="K180" s="97"/>
      <c r="R180" s="98"/>
      <c r="T180" s="99"/>
      <c r="AA180" s="100"/>
      <c r="AT180" s="97" t="s">
        <v>94</v>
      </c>
      <c r="AU180" s="97" t="s">
        <v>7</v>
      </c>
      <c r="AV180" s="97" t="s">
        <v>64</v>
      </c>
      <c r="AW180" s="97" t="s">
        <v>51</v>
      </c>
      <c r="AX180" s="97" t="s">
        <v>84</v>
      </c>
      <c r="AY180" s="97" t="s">
        <v>85</v>
      </c>
    </row>
    <row r="181" spans="2:64" s="14" customFormat="1" ht="15.75" customHeight="1">
      <c r="B181" s="101"/>
      <c r="E181" s="102"/>
      <c r="F181" s="137" t="s">
        <v>173</v>
      </c>
      <c r="G181" s="137"/>
      <c r="H181" s="137"/>
      <c r="I181" s="137"/>
      <c r="K181" s="103">
        <v>17.600000000000001</v>
      </c>
      <c r="R181" s="104"/>
      <c r="T181" s="105"/>
      <c r="AA181" s="106"/>
      <c r="AT181" s="102" t="s">
        <v>94</v>
      </c>
      <c r="AU181" s="102" t="s">
        <v>7</v>
      </c>
      <c r="AV181" s="102" t="s">
        <v>7</v>
      </c>
      <c r="AW181" s="102" t="s">
        <v>51</v>
      </c>
      <c r="AX181" s="102" t="s">
        <v>84</v>
      </c>
      <c r="AY181" s="102" t="s">
        <v>85</v>
      </c>
    </row>
    <row r="182" spans="2:64" s="14" customFormat="1" ht="15.75" customHeight="1">
      <c r="B182" s="96"/>
      <c r="E182" s="97"/>
      <c r="F182" s="136" t="s">
        <v>174</v>
      </c>
      <c r="G182" s="136"/>
      <c r="H182" s="136"/>
      <c r="I182" s="136"/>
      <c r="K182" s="97"/>
      <c r="R182" s="98"/>
      <c r="T182" s="99"/>
      <c r="AA182" s="100"/>
      <c r="AT182" s="97" t="s">
        <v>94</v>
      </c>
      <c r="AU182" s="97" t="s">
        <v>7</v>
      </c>
      <c r="AV182" s="97" t="s">
        <v>64</v>
      </c>
      <c r="AW182" s="97" t="s">
        <v>51</v>
      </c>
      <c r="AX182" s="97" t="s">
        <v>84</v>
      </c>
      <c r="AY182" s="97" t="s">
        <v>85</v>
      </c>
    </row>
    <row r="183" spans="2:64" s="14" customFormat="1" ht="27" customHeight="1">
      <c r="B183" s="101"/>
      <c r="E183" s="102"/>
      <c r="F183" s="137" t="s">
        <v>175</v>
      </c>
      <c r="G183" s="137"/>
      <c r="H183" s="137"/>
      <c r="I183" s="137"/>
      <c r="K183" s="103">
        <v>52.04</v>
      </c>
      <c r="R183" s="104"/>
      <c r="T183" s="105"/>
      <c r="AA183" s="106"/>
      <c r="AT183" s="102" t="s">
        <v>94</v>
      </c>
      <c r="AU183" s="102" t="s">
        <v>7</v>
      </c>
      <c r="AV183" s="102" t="s">
        <v>7</v>
      </c>
      <c r="AW183" s="102" t="s">
        <v>51</v>
      </c>
      <c r="AX183" s="102" t="s">
        <v>84</v>
      </c>
      <c r="AY183" s="102" t="s">
        <v>85</v>
      </c>
    </row>
    <row r="184" spans="2:64" s="76" customFormat="1" ht="30.75" customHeight="1">
      <c r="B184" s="77"/>
      <c r="D184" s="85" t="s">
        <v>57</v>
      </c>
      <c r="N184" s="138">
        <f>SUM(N185:Q190)</f>
        <v>0</v>
      </c>
      <c r="O184" s="138"/>
      <c r="P184" s="138"/>
      <c r="Q184" s="138"/>
      <c r="R184" s="79"/>
      <c r="T184" s="80"/>
      <c r="W184" s="81">
        <f>SUM($W$185:$W$191)</f>
        <v>12.39</v>
      </c>
      <c r="Y184" s="81">
        <f>SUM($Y$185:$Y$191)</f>
        <v>10.881074999999999</v>
      </c>
      <c r="AA184" s="82">
        <f>SUM($AA$185:$AA$191)</f>
        <v>0</v>
      </c>
      <c r="AR184" s="83" t="s">
        <v>64</v>
      </c>
      <c r="AT184" s="83" t="s">
        <v>83</v>
      </c>
      <c r="AU184" s="83" t="s">
        <v>64</v>
      </c>
      <c r="AY184" s="83" t="s">
        <v>85</v>
      </c>
      <c r="BK184" s="84">
        <f>SUM($BK$185:$BK$191)</f>
        <v>0</v>
      </c>
    </row>
    <row r="185" spans="2:64" s="14" customFormat="1" ht="27" customHeight="1">
      <c r="B185" s="15"/>
      <c r="C185" s="114">
        <v>27</v>
      </c>
      <c r="D185" s="86" t="s">
        <v>86</v>
      </c>
      <c r="E185" s="87" t="s">
        <v>176</v>
      </c>
      <c r="F185" s="134" t="s">
        <v>177</v>
      </c>
      <c r="G185" s="134"/>
      <c r="H185" s="134"/>
      <c r="I185" s="134"/>
      <c r="J185" s="88" t="s">
        <v>120</v>
      </c>
      <c r="K185" s="89">
        <v>88.5</v>
      </c>
      <c r="L185" s="135"/>
      <c r="M185" s="135"/>
      <c r="N185" s="135">
        <f>ROUND($L$185*$K$185,2)</f>
        <v>0</v>
      </c>
      <c r="O185" s="135"/>
      <c r="P185" s="135"/>
      <c r="Q185" s="135"/>
      <c r="R185" s="17"/>
      <c r="T185" s="90"/>
      <c r="U185" s="91" t="s">
        <v>31</v>
      </c>
      <c r="V185" s="92">
        <v>0.14000000000000001</v>
      </c>
      <c r="W185" s="92">
        <f>$V$185*$K$185</f>
        <v>12.39</v>
      </c>
      <c r="X185" s="92">
        <v>0.10095</v>
      </c>
      <c r="Y185" s="92">
        <f>$X$185*$K$185</f>
        <v>8.934075</v>
      </c>
      <c r="Z185" s="92">
        <v>0</v>
      </c>
      <c r="AA185" s="93">
        <f>$Z$185*$K$185</f>
        <v>0</v>
      </c>
      <c r="AR185" s="14" t="s">
        <v>90</v>
      </c>
      <c r="AT185" s="14" t="s">
        <v>86</v>
      </c>
      <c r="AU185" s="14" t="s">
        <v>7</v>
      </c>
      <c r="AY185" s="14" t="s">
        <v>85</v>
      </c>
      <c r="BE185" s="59">
        <f>IF($U$185="základní",$N$185,0)</f>
        <v>0</v>
      </c>
      <c r="BF185" s="59">
        <f>IF($U$185="snížená",$N$185,0)</f>
        <v>0</v>
      </c>
      <c r="BG185" s="59">
        <f>IF($U$185="zákl. přenesená",$N$185,0)</f>
        <v>0</v>
      </c>
      <c r="BH185" s="59">
        <f>IF($U$185="sníž. přenesená",$N$185,0)</f>
        <v>0</v>
      </c>
      <c r="BI185" s="59">
        <f>IF($U$185="nulová",$N$185,0)</f>
        <v>0</v>
      </c>
      <c r="BJ185" s="14" t="s">
        <v>64</v>
      </c>
      <c r="BK185" s="59">
        <f>ROUND($L$185*$K$185,2)</f>
        <v>0</v>
      </c>
      <c r="BL185" s="14" t="s">
        <v>90</v>
      </c>
    </row>
    <row r="186" spans="2:64" s="14" customFormat="1" ht="15.75" customHeight="1">
      <c r="B186" s="96"/>
      <c r="E186" s="97"/>
      <c r="F186" s="136" t="s">
        <v>178</v>
      </c>
      <c r="G186" s="136"/>
      <c r="H186" s="136"/>
      <c r="I186" s="136"/>
      <c r="K186" s="97"/>
      <c r="R186" s="98"/>
      <c r="T186" s="99"/>
      <c r="AA186" s="100"/>
      <c r="AT186" s="97" t="s">
        <v>94</v>
      </c>
      <c r="AU186" s="97" t="s">
        <v>7</v>
      </c>
      <c r="AV186" s="97" t="s">
        <v>64</v>
      </c>
      <c r="AW186" s="97" t="s">
        <v>51</v>
      </c>
      <c r="AX186" s="97" t="s">
        <v>84</v>
      </c>
      <c r="AY186" s="97" t="s">
        <v>85</v>
      </c>
    </row>
    <row r="187" spans="2:64" s="14" customFormat="1" ht="15.75" customHeight="1">
      <c r="B187" s="101"/>
      <c r="E187" s="102"/>
      <c r="F187" s="137" t="s">
        <v>179</v>
      </c>
      <c r="G187" s="137"/>
      <c r="H187" s="137"/>
      <c r="I187" s="137"/>
      <c r="K187" s="103">
        <v>26.5</v>
      </c>
      <c r="R187" s="104"/>
      <c r="T187" s="105"/>
      <c r="AA187" s="106"/>
      <c r="AT187" s="102" t="s">
        <v>94</v>
      </c>
      <c r="AU187" s="102" t="s">
        <v>7</v>
      </c>
      <c r="AV187" s="102" t="s">
        <v>7</v>
      </c>
      <c r="AW187" s="102" t="s">
        <v>51</v>
      </c>
      <c r="AX187" s="102" t="s">
        <v>84</v>
      </c>
      <c r="AY187" s="102" t="s">
        <v>85</v>
      </c>
    </row>
    <row r="188" spans="2:64" s="14" customFormat="1" ht="15.75" customHeight="1">
      <c r="B188" s="96"/>
      <c r="E188" s="97"/>
      <c r="F188" s="136" t="s">
        <v>93</v>
      </c>
      <c r="G188" s="136"/>
      <c r="H188" s="136"/>
      <c r="I188" s="136"/>
      <c r="K188" s="97"/>
      <c r="R188" s="98"/>
      <c r="T188" s="99"/>
      <c r="AA188" s="100"/>
      <c r="AT188" s="97" t="s">
        <v>94</v>
      </c>
      <c r="AU188" s="97" t="s">
        <v>7</v>
      </c>
      <c r="AV188" s="97" t="s">
        <v>64</v>
      </c>
      <c r="AW188" s="97" t="s">
        <v>51</v>
      </c>
      <c r="AX188" s="97" t="s">
        <v>84</v>
      </c>
      <c r="AY188" s="97" t="s">
        <v>85</v>
      </c>
    </row>
    <row r="189" spans="2:64" s="14" customFormat="1" ht="15.75" customHeight="1">
      <c r="B189" s="101"/>
      <c r="E189" s="102"/>
      <c r="F189" s="137" t="s">
        <v>180</v>
      </c>
      <c r="G189" s="137"/>
      <c r="H189" s="137"/>
      <c r="I189" s="137"/>
      <c r="K189" s="103">
        <v>62</v>
      </c>
      <c r="R189" s="104"/>
      <c r="T189" s="105"/>
      <c r="AA189" s="106"/>
      <c r="AT189" s="102" t="s">
        <v>94</v>
      </c>
      <c r="AU189" s="102" t="s">
        <v>7</v>
      </c>
      <c r="AV189" s="102" t="s">
        <v>7</v>
      </c>
      <c r="AW189" s="102" t="s">
        <v>51</v>
      </c>
      <c r="AX189" s="102" t="s">
        <v>84</v>
      </c>
      <c r="AY189" s="102" t="s">
        <v>85</v>
      </c>
    </row>
    <row r="190" spans="2:64" s="14" customFormat="1" ht="27" customHeight="1">
      <c r="B190" s="15"/>
      <c r="C190" s="116">
        <v>28</v>
      </c>
      <c r="D190" s="107" t="s">
        <v>135</v>
      </c>
      <c r="E190" s="108" t="s">
        <v>181</v>
      </c>
      <c r="F190" s="163" t="s">
        <v>182</v>
      </c>
      <c r="G190" s="163"/>
      <c r="H190" s="163"/>
      <c r="I190" s="163"/>
      <c r="J190" s="109" t="s">
        <v>183</v>
      </c>
      <c r="K190" s="110">
        <v>177</v>
      </c>
      <c r="L190" s="164"/>
      <c r="M190" s="164"/>
      <c r="N190" s="164">
        <f>ROUND($L$190*$K$190,2)</f>
        <v>0</v>
      </c>
      <c r="O190" s="164"/>
      <c r="P190" s="164"/>
      <c r="Q190" s="164"/>
      <c r="R190" s="17"/>
      <c r="T190" s="90"/>
      <c r="U190" s="91" t="s">
        <v>31</v>
      </c>
      <c r="V190" s="92">
        <v>0</v>
      </c>
      <c r="W190" s="92">
        <f>$V$190*$K$190</f>
        <v>0</v>
      </c>
      <c r="X190" s="92">
        <v>1.0999999999999999E-2</v>
      </c>
      <c r="Y190" s="92">
        <f>$X$190*$K$190</f>
        <v>1.9469999999999998</v>
      </c>
      <c r="Z190" s="92">
        <v>0</v>
      </c>
      <c r="AA190" s="93">
        <f>$Z$190*$K$190</f>
        <v>0</v>
      </c>
      <c r="AR190" s="14" t="s">
        <v>139</v>
      </c>
      <c r="AT190" s="14" t="s">
        <v>135</v>
      </c>
      <c r="AU190" s="14" t="s">
        <v>7</v>
      </c>
      <c r="AY190" s="14" t="s">
        <v>85</v>
      </c>
      <c r="BE190" s="59">
        <f>IF($U$190="základní",$N$190,0)</f>
        <v>0</v>
      </c>
      <c r="BF190" s="59">
        <f>IF($U$190="snížená",$N$190,0)</f>
        <v>0</v>
      </c>
      <c r="BG190" s="59">
        <f>IF($U$190="zákl. přenesená",$N$190,0)</f>
        <v>0</v>
      </c>
      <c r="BH190" s="59">
        <f>IF($U$190="sníž. přenesená",$N$190,0)</f>
        <v>0</v>
      </c>
      <c r="BI190" s="59">
        <f>IF($U$190="nulová",$N$190,0)</f>
        <v>0</v>
      </c>
      <c r="BJ190" s="14" t="s">
        <v>64</v>
      </c>
      <c r="BK190" s="59">
        <f>ROUND($L$190*$K$190,2)</f>
        <v>0</v>
      </c>
      <c r="BL190" s="14" t="s">
        <v>90</v>
      </c>
    </row>
    <row r="191" spans="2:64" s="14" customFormat="1" ht="18.75" customHeight="1">
      <c r="B191" s="15"/>
      <c r="F191" s="162" t="s">
        <v>184</v>
      </c>
      <c r="G191" s="162"/>
      <c r="H191" s="162"/>
      <c r="I191" s="162"/>
      <c r="R191" s="17"/>
      <c r="T191" s="94"/>
      <c r="AA191" s="95"/>
      <c r="AT191" s="14" t="s">
        <v>92</v>
      </c>
      <c r="AU191" s="14" t="s">
        <v>7</v>
      </c>
    </row>
    <row r="192" spans="2:64" s="76" customFormat="1" ht="30.75" customHeight="1">
      <c r="B192" s="77"/>
      <c r="D192" s="85" t="s">
        <v>58</v>
      </c>
      <c r="N192" s="138">
        <f>$BK$192</f>
        <v>0</v>
      </c>
      <c r="O192" s="138"/>
      <c r="P192" s="138"/>
      <c r="Q192" s="138"/>
      <c r="R192" s="79"/>
      <c r="T192" s="80"/>
      <c r="W192" s="81">
        <f>$W$193</f>
        <v>4.4800800000000001</v>
      </c>
      <c r="Y192" s="81">
        <f>$Y$193</f>
        <v>0</v>
      </c>
      <c r="AA192" s="82">
        <f>$AA$193</f>
        <v>0</v>
      </c>
      <c r="AR192" s="83" t="s">
        <v>64</v>
      </c>
      <c r="AT192" s="83" t="s">
        <v>83</v>
      </c>
      <c r="AU192" s="83" t="s">
        <v>64</v>
      </c>
      <c r="AY192" s="83" t="s">
        <v>85</v>
      </c>
      <c r="BK192" s="84">
        <f>$BK$193</f>
        <v>0</v>
      </c>
    </row>
    <row r="193" spans="2:64" s="14" customFormat="1" ht="39" customHeight="1">
      <c r="B193" s="15"/>
      <c r="C193" s="114">
        <v>29</v>
      </c>
      <c r="D193" s="86" t="s">
        <v>86</v>
      </c>
      <c r="E193" s="87" t="s">
        <v>185</v>
      </c>
      <c r="F193" s="134" t="s">
        <v>186</v>
      </c>
      <c r="G193" s="134"/>
      <c r="H193" s="134"/>
      <c r="I193" s="134"/>
      <c r="J193" s="88" t="s">
        <v>107</v>
      </c>
      <c r="K193" s="89">
        <v>67.88</v>
      </c>
      <c r="L193" s="135"/>
      <c r="M193" s="135"/>
      <c r="N193" s="135">
        <f>ROUND($L$193*$K$193,2)</f>
        <v>0</v>
      </c>
      <c r="O193" s="135"/>
      <c r="P193" s="135"/>
      <c r="Q193" s="135"/>
      <c r="R193" s="17"/>
      <c r="T193" s="90"/>
      <c r="U193" s="91" t="s">
        <v>31</v>
      </c>
      <c r="V193" s="92">
        <v>6.6000000000000003E-2</v>
      </c>
      <c r="W193" s="92">
        <f>$V$193*$K$193</f>
        <v>4.4800800000000001</v>
      </c>
      <c r="X193" s="92">
        <v>0</v>
      </c>
      <c r="Y193" s="92">
        <f>$X$193*$K$193</f>
        <v>0</v>
      </c>
      <c r="Z193" s="92">
        <v>0</v>
      </c>
      <c r="AA193" s="93">
        <f>$Z$193*$K$193</f>
        <v>0</v>
      </c>
      <c r="AR193" s="14" t="s">
        <v>90</v>
      </c>
      <c r="AT193" s="14" t="s">
        <v>86</v>
      </c>
      <c r="AU193" s="14" t="s">
        <v>7</v>
      </c>
      <c r="AY193" s="14" t="s">
        <v>85</v>
      </c>
      <c r="BE193" s="59">
        <f>IF($U$193="základní",$N$193,0)</f>
        <v>0</v>
      </c>
      <c r="BF193" s="59">
        <f>IF($U$193="snížená",$N$193,0)</f>
        <v>0</v>
      </c>
      <c r="BG193" s="59">
        <f>IF($U$193="zákl. přenesená",$N$193,0)</f>
        <v>0</v>
      </c>
      <c r="BH193" s="59">
        <f>IF($U$193="sníž. přenesená",$N$193,0)</f>
        <v>0</v>
      </c>
      <c r="BI193" s="59">
        <f>IF($U$193="nulová",$N$193,0)</f>
        <v>0</v>
      </c>
      <c r="BJ193" s="14" t="s">
        <v>64</v>
      </c>
      <c r="BK193" s="59">
        <f>ROUND($L$193*$K$193,2)</f>
        <v>0</v>
      </c>
      <c r="BL193" s="14" t="s">
        <v>90</v>
      </c>
    </row>
    <row r="194" spans="2:64" s="76" customFormat="1" ht="37.5" customHeight="1">
      <c r="B194" s="77"/>
      <c r="D194" s="78" t="s">
        <v>59</v>
      </c>
      <c r="N194" s="160">
        <f>SUM(N195,N202)</f>
        <v>0</v>
      </c>
      <c r="O194" s="160"/>
      <c r="P194" s="160"/>
      <c r="Q194" s="160"/>
      <c r="R194" s="79"/>
      <c r="T194" s="80"/>
      <c r="W194" s="81" t="e">
        <f>#REF!+$W$195+$W$202</f>
        <v>#REF!</v>
      </c>
      <c r="Y194" s="81" t="e">
        <f>#REF!+$Y$195+$Y$202</f>
        <v>#REF!</v>
      </c>
      <c r="AA194" s="82" t="e">
        <f>#REF!+$AA$195+$AA$202</f>
        <v>#REF!</v>
      </c>
      <c r="AR194" s="83" t="s">
        <v>7</v>
      </c>
      <c r="AT194" s="83" t="s">
        <v>83</v>
      </c>
      <c r="AU194" s="83" t="s">
        <v>84</v>
      </c>
      <c r="AY194" s="83" t="s">
        <v>85</v>
      </c>
      <c r="BK194" s="84" t="e">
        <f>#REF!+$BK$195+$BK$202</f>
        <v>#REF!</v>
      </c>
    </row>
    <row r="195" spans="2:64" s="76" customFormat="1" ht="30.75" customHeight="1">
      <c r="B195" s="77"/>
      <c r="D195" s="85" t="s">
        <v>60</v>
      </c>
      <c r="N195" s="138">
        <f>SUM(N196:Q201)</f>
        <v>0</v>
      </c>
      <c r="O195" s="138"/>
      <c r="P195" s="138"/>
      <c r="Q195" s="138"/>
      <c r="R195" s="79"/>
      <c r="T195" s="80"/>
      <c r="W195" s="81">
        <f>SUM($W$196:$W$201)</f>
        <v>0</v>
      </c>
      <c r="Y195" s="81">
        <f>SUM($Y$196:$Y$201)</f>
        <v>0</v>
      </c>
      <c r="AA195" s="82">
        <f>SUM($AA$196:$AA$201)</f>
        <v>0</v>
      </c>
      <c r="AR195" s="83" t="s">
        <v>7</v>
      </c>
      <c r="AT195" s="83" t="s">
        <v>83</v>
      </c>
      <c r="AU195" s="83" t="s">
        <v>64</v>
      </c>
      <c r="AY195" s="83" t="s">
        <v>85</v>
      </c>
      <c r="BK195" s="84">
        <f>SUM($BK$196:$BK$201)</f>
        <v>0</v>
      </c>
    </row>
    <row r="196" spans="2:64" s="14" customFormat="1" ht="39" customHeight="1">
      <c r="B196" s="15"/>
      <c r="C196" s="114">
        <v>30</v>
      </c>
      <c r="D196" s="86" t="s">
        <v>86</v>
      </c>
      <c r="E196" s="87" t="s">
        <v>187</v>
      </c>
      <c r="F196" s="134" t="s">
        <v>188</v>
      </c>
      <c r="G196" s="134"/>
      <c r="H196" s="134"/>
      <c r="I196" s="134"/>
      <c r="J196" s="88" t="s">
        <v>183</v>
      </c>
      <c r="K196" s="89">
        <v>2</v>
      </c>
      <c r="L196" s="135"/>
      <c r="M196" s="135"/>
      <c r="N196" s="135">
        <f>ROUND($L$196*$K$196,2)</f>
        <v>0</v>
      </c>
      <c r="O196" s="135"/>
      <c r="P196" s="135"/>
      <c r="Q196" s="135"/>
      <c r="R196" s="17"/>
      <c r="T196" s="90"/>
      <c r="U196" s="91" t="s">
        <v>31</v>
      </c>
      <c r="V196" s="92">
        <v>0</v>
      </c>
      <c r="W196" s="92">
        <f>$V$196*$K$196</f>
        <v>0</v>
      </c>
      <c r="X196" s="92">
        <v>0</v>
      </c>
      <c r="Y196" s="92">
        <f>$X$196*$K$196</f>
        <v>0</v>
      </c>
      <c r="Z196" s="92">
        <v>0</v>
      </c>
      <c r="AA196" s="93">
        <f>$Z$196*$K$196</f>
        <v>0</v>
      </c>
      <c r="AR196" s="14" t="s">
        <v>189</v>
      </c>
      <c r="AT196" s="14" t="s">
        <v>86</v>
      </c>
      <c r="AU196" s="14" t="s">
        <v>7</v>
      </c>
      <c r="AY196" s="14" t="s">
        <v>85</v>
      </c>
      <c r="BE196" s="59">
        <f>IF($U$196="základní",$N$196,0)</f>
        <v>0</v>
      </c>
      <c r="BF196" s="59">
        <f>IF($U$196="snížená",$N$196,0)</f>
        <v>0</v>
      </c>
      <c r="BG196" s="59">
        <f>IF($U$196="zákl. přenesená",$N$196,0)</f>
        <v>0</v>
      </c>
      <c r="BH196" s="59">
        <f>IF($U$196="sníž. přenesená",$N$196,0)</f>
        <v>0</v>
      </c>
      <c r="BI196" s="59">
        <f>IF($U$196="nulová",$N$196,0)</f>
        <v>0</v>
      </c>
      <c r="BJ196" s="14" t="s">
        <v>64</v>
      </c>
      <c r="BK196" s="59">
        <f>ROUND($L$196*$K$196,2)</f>
        <v>0</v>
      </c>
      <c r="BL196" s="14" t="s">
        <v>189</v>
      </c>
    </row>
    <row r="197" spans="2:64" s="14" customFormat="1" ht="85.5" customHeight="1">
      <c r="B197" s="15"/>
      <c r="C197" s="114">
        <v>31</v>
      </c>
      <c r="D197" s="86" t="s">
        <v>86</v>
      </c>
      <c r="E197" s="87" t="s">
        <v>190</v>
      </c>
      <c r="F197" s="133" t="s">
        <v>191</v>
      </c>
      <c r="G197" s="134"/>
      <c r="H197" s="134"/>
      <c r="I197" s="134"/>
      <c r="J197" s="88" t="s">
        <v>120</v>
      </c>
      <c r="K197" s="89">
        <v>58</v>
      </c>
      <c r="L197" s="135"/>
      <c r="M197" s="135"/>
      <c r="N197" s="135"/>
      <c r="O197" s="135"/>
      <c r="P197" s="135"/>
      <c r="Q197" s="135"/>
      <c r="R197" s="17"/>
      <c r="T197" s="90"/>
      <c r="U197" s="91" t="s">
        <v>31</v>
      </c>
      <c r="V197" s="92">
        <v>0</v>
      </c>
      <c r="W197" s="92">
        <f>$V$197*$K$197</f>
        <v>0</v>
      </c>
      <c r="X197" s="92">
        <v>0</v>
      </c>
      <c r="Y197" s="92">
        <f>$X$197*$K$197</f>
        <v>0</v>
      </c>
      <c r="Z197" s="92">
        <v>0</v>
      </c>
      <c r="AA197" s="93">
        <f>$Z$197*$K$197</f>
        <v>0</v>
      </c>
      <c r="AR197" s="14" t="s">
        <v>189</v>
      </c>
      <c r="AT197" s="14" t="s">
        <v>86</v>
      </c>
      <c r="AU197" s="14" t="s">
        <v>7</v>
      </c>
      <c r="AY197" s="14" t="s">
        <v>85</v>
      </c>
      <c r="BE197" s="59">
        <f>IF($U$197="základní",$N$197,0)</f>
        <v>0</v>
      </c>
      <c r="BF197" s="59">
        <f>IF($U$197="snížená",$N$197,0)</f>
        <v>0</v>
      </c>
      <c r="BG197" s="59">
        <f>IF($U$197="zákl. přenesená",$N$197,0)</f>
        <v>0</v>
      </c>
      <c r="BH197" s="59">
        <f>IF($U$197="sníž. přenesená",$N$197,0)</f>
        <v>0</v>
      </c>
      <c r="BI197" s="59">
        <f>IF($U$197="nulová",$N$197,0)</f>
        <v>0</v>
      </c>
      <c r="BJ197" s="14" t="s">
        <v>64</v>
      </c>
      <c r="BK197" s="59">
        <f>ROUND($L$197*$K$197,2)</f>
        <v>0</v>
      </c>
      <c r="BL197" s="14" t="s">
        <v>189</v>
      </c>
    </row>
    <row r="198" spans="2:64" s="14" customFormat="1" ht="15.75" customHeight="1">
      <c r="B198" s="15"/>
      <c r="E198" s="102"/>
      <c r="F198" s="137" t="s">
        <v>192</v>
      </c>
      <c r="G198" s="137"/>
      <c r="H198" s="137"/>
      <c r="I198" s="137"/>
      <c r="K198" s="103"/>
      <c r="R198" s="17"/>
      <c r="T198" s="118"/>
      <c r="U198" s="91"/>
      <c r="V198" s="92"/>
      <c r="W198" s="92"/>
      <c r="X198" s="92"/>
      <c r="Y198" s="92"/>
      <c r="Z198" s="92"/>
      <c r="AA198" s="93"/>
      <c r="BE198" s="59"/>
      <c r="BF198" s="59"/>
      <c r="BG198" s="59"/>
      <c r="BH198" s="59"/>
      <c r="BI198" s="59"/>
      <c r="BK198" s="59"/>
    </row>
    <row r="199" spans="2:64" s="14" customFormat="1" ht="69" customHeight="1">
      <c r="B199" s="101"/>
      <c r="C199" s="114">
        <v>32</v>
      </c>
      <c r="D199" s="86" t="s">
        <v>86</v>
      </c>
      <c r="E199" s="87" t="s">
        <v>190</v>
      </c>
      <c r="F199" s="133" t="s">
        <v>193</v>
      </c>
      <c r="G199" s="134"/>
      <c r="H199" s="134"/>
      <c r="I199" s="134"/>
      <c r="J199" s="88" t="s">
        <v>120</v>
      </c>
      <c r="K199" s="89">
        <v>28</v>
      </c>
      <c r="L199" s="135"/>
      <c r="M199" s="135"/>
      <c r="N199" s="135"/>
      <c r="O199" s="135"/>
      <c r="P199" s="135"/>
      <c r="Q199" s="135"/>
      <c r="R199" s="104"/>
      <c r="T199" s="105"/>
      <c r="AA199" s="106"/>
      <c r="AT199" s="102" t="s">
        <v>94</v>
      </c>
      <c r="AU199" s="102" t="s">
        <v>7</v>
      </c>
      <c r="AV199" s="102" t="s">
        <v>7</v>
      </c>
      <c r="AW199" s="102" t="s">
        <v>51</v>
      </c>
      <c r="AX199" s="102" t="s">
        <v>84</v>
      </c>
      <c r="AY199" s="102" t="s">
        <v>85</v>
      </c>
    </row>
    <row r="200" spans="2:64" s="14" customFormat="1" ht="15.75" customHeight="1">
      <c r="B200" s="101"/>
      <c r="E200" s="102"/>
      <c r="F200" s="137" t="s">
        <v>194</v>
      </c>
      <c r="G200" s="137"/>
      <c r="H200" s="137"/>
      <c r="I200" s="137"/>
      <c r="K200" s="103"/>
      <c r="R200" s="104"/>
      <c r="T200" s="105"/>
      <c r="AA200" s="106"/>
      <c r="AT200" s="102"/>
      <c r="AU200" s="102"/>
      <c r="AV200" s="102"/>
      <c r="AW200" s="102"/>
      <c r="AX200" s="102"/>
      <c r="AY200" s="102"/>
    </row>
    <row r="201" spans="2:64" s="14" customFormat="1" ht="27" customHeight="1">
      <c r="B201" s="15"/>
      <c r="C201" s="114">
        <v>33</v>
      </c>
      <c r="D201" s="86" t="s">
        <v>86</v>
      </c>
      <c r="E201" s="87" t="s">
        <v>195</v>
      </c>
      <c r="F201" s="134" t="s">
        <v>196</v>
      </c>
      <c r="G201" s="134"/>
      <c r="H201" s="134"/>
      <c r="I201" s="134"/>
      <c r="J201" s="88" t="s">
        <v>197</v>
      </c>
      <c r="K201" s="89">
        <v>3360</v>
      </c>
      <c r="L201" s="135"/>
      <c r="M201" s="135"/>
      <c r="N201" s="135">
        <f>ROUND($L$201*$K$201,2)</f>
        <v>0</v>
      </c>
      <c r="O201" s="135"/>
      <c r="P201" s="135"/>
      <c r="Q201" s="135"/>
      <c r="R201" s="17"/>
      <c r="T201" s="90"/>
      <c r="U201" s="91" t="s">
        <v>31</v>
      </c>
      <c r="V201" s="92">
        <v>0</v>
      </c>
      <c r="W201" s="92">
        <f>$V$201*$K$201</f>
        <v>0</v>
      </c>
      <c r="X201" s="92">
        <v>0</v>
      </c>
      <c r="Y201" s="92">
        <f>$X$201*$K$201</f>
        <v>0</v>
      </c>
      <c r="Z201" s="92">
        <v>0</v>
      </c>
      <c r="AA201" s="93">
        <f>$Z$201*$K$201</f>
        <v>0</v>
      </c>
      <c r="AR201" s="14" t="s">
        <v>189</v>
      </c>
      <c r="AT201" s="14" t="s">
        <v>86</v>
      </c>
      <c r="AU201" s="14" t="s">
        <v>7</v>
      </c>
      <c r="AY201" s="14" t="s">
        <v>85</v>
      </c>
      <c r="BE201" s="59">
        <f>IF($U$201="základní",$N$201,0)</f>
        <v>0</v>
      </c>
      <c r="BF201" s="59">
        <f>IF($U$201="snížená",$N$201,0)</f>
        <v>0</v>
      </c>
      <c r="BG201" s="59">
        <f>IF($U$201="zákl. přenesená",$N$201,0)</f>
        <v>0</v>
      </c>
      <c r="BH201" s="59">
        <f>IF($U$201="sníž. přenesená",$N$201,0)</f>
        <v>0</v>
      </c>
      <c r="BI201" s="59">
        <f>IF($U$201="nulová",$N$201,0)</f>
        <v>0</v>
      </c>
      <c r="BJ201" s="14" t="s">
        <v>64</v>
      </c>
      <c r="BK201" s="59">
        <f>ROUND($L$201*$K$201,2)</f>
        <v>0</v>
      </c>
      <c r="BL201" s="14" t="s">
        <v>189</v>
      </c>
    </row>
    <row r="202" spans="2:64" s="76" customFormat="1" ht="30.75" customHeight="1">
      <c r="B202" s="77"/>
      <c r="D202" s="85" t="s">
        <v>61</v>
      </c>
      <c r="N202" s="138">
        <f>$BK$202</f>
        <v>0</v>
      </c>
      <c r="O202" s="138"/>
      <c r="P202" s="138"/>
      <c r="Q202" s="138"/>
      <c r="R202" s="79"/>
      <c r="T202" s="80"/>
      <c r="W202" s="81">
        <f>SUM($W$203:$W$206)</f>
        <v>0</v>
      </c>
      <c r="Y202" s="81">
        <f>SUM($Y$203:$Y$206)</f>
        <v>0</v>
      </c>
      <c r="AA202" s="82">
        <f>SUM($AA$203:$AA$206)</f>
        <v>0</v>
      </c>
      <c r="AR202" s="83" t="s">
        <v>7</v>
      </c>
      <c r="AT202" s="83" t="s">
        <v>83</v>
      </c>
      <c r="AU202" s="83" t="s">
        <v>64</v>
      </c>
      <c r="AY202" s="83" t="s">
        <v>85</v>
      </c>
      <c r="BK202" s="84">
        <f>SUM($BK$203:$BK$206)</f>
        <v>0</v>
      </c>
    </row>
    <row r="203" spans="2:64" s="14" customFormat="1" ht="69.75" customHeight="1">
      <c r="B203" s="15"/>
      <c r="C203" s="114">
        <v>34</v>
      </c>
      <c r="D203" s="86" t="s">
        <v>86</v>
      </c>
      <c r="E203" s="87" t="s">
        <v>198</v>
      </c>
      <c r="F203" s="134" t="s">
        <v>199</v>
      </c>
      <c r="G203" s="134"/>
      <c r="H203" s="134"/>
      <c r="I203" s="134"/>
      <c r="J203" s="88" t="s">
        <v>183</v>
      </c>
      <c r="K203" s="89">
        <v>2</v>
      </c>
      <c r="L203" s="135"/>
      <c r="M203" s="135"/>
      <c r="N203" s="135">
        <f>ROUND($L$203*$K$203,2)</f>
        <v>0</v>
      </c>
      <c r="O203" s="135"/>
      <c r="P203" s="135"/>
      <c r="Q203" s="135"/>
      <c r="R203" s="17"/>
      <c r="T203" s="90"/>
      <c r="U203" s="91" t="s">
        <v>31</v>
      </c>
      <c r="V203" s="92">
        <v>0</v>
      </c>
      <c r="W203" s="92">
        <f>$V$203*$K$203</f>
        <v>0</v>
      </c>
      <c r="X203" s="92">
        <v>0</v>
      </c>
      <c r="Y203" s="92">
        <f>$X$203*$K$203</f>
        <v>0</v>
      </c>
      <c r="Z203" s="92">
        <v>0</v>
      </c>
      <c r="AA203" s="93">
        <f>$Z$203*$K$203</f>
        <v>0</v>
      </c>
      <c r="AR203" s="14" t="s">
        <v>189</v>
      </c>
      <c r="AT203" s="14" t="s">
        <v>86</v>
      </c>
      <c r="AU203" s="14" t="s">
        <v>7</v>
      </c>
      <c r="AY203" s="14" t="s">
        <v>85</v>
      </c>
      <c r="BE203" s="59">
        <f>IF($U$203="základní",$N$203,0)</f>
        <v>0</v>
      </c>
      <c r="BF203" s="59">
        <f>IF($U$203="snížená",$N$203,0)</f>
        <v>0</v>
      </c>
      <c r="BG203" s="59">
        <f>IF($U$203="zákl. přenesená",$N$203,0)</f>
        <v>0</v>
      </c>
      <c r="BH203" s="59">
        <f>IF($U$203="sníž. přenesená",$N$203,0)</f>
        <v>0</v>
      </c>
      <c r="BI203" s="59">
        <f>IF($U$203="nulová",$N$203,0)</f>
        <v>0</v>
      </c>
      <c r="BJ203" s="14" t="s">
        <v>64</v>
      </c>
      <c r="BK203" s="59">
        <f>ROUND($L$203*$K$203,2)</f>
        <v>0</v>
      </c>
      <c r="BL203" s="14" t="s">
        <v>189</v>
      </c>
    </row>
    <row r="204" spans="2:64" s="14" customFormat="1" ht="85.5" customHeight="1">
      <c r="B204" s="15"/>
      <c r="C204" s="114">
        <v>35</v>
      </c>
      <c r="D204" s="86" t="s">
        <v>86</v>
      </c>
      <c r="E204" s="87" t="s">
        <v>200</v>
      </c>
      <c r="F204" s="134" t="s">
        <v>201</v>
      </c>
      <c r="G204" s="134"/>
      <c r="H204" s="134"/>
      <c r="I204" s="134"/>
      <c r="J204" s="88" t="s">
        <v>183</v>
      </c>
      <c r="K204" s="89">
        <v>1</v>
      </c>
      <c r="L204" s="135"/>
      <c r="M204" s="135"/>
      <c r="N204" s="135">
        <f>ROUND($L$204*$K$204,2)</f>
        <v>0</v>
      </c>
      <c r="O204" s="135"/>
      <c r="P204" s="135"/>
      <c r="Q204" s="135"/>
      <c r="R204" s="17"/>
      <c r="T204" s="90"/>
      <c r="U204" s="91" t="s">
        <v>31</v>
      </c>
      <c r="V204" s="92">
        <v>0</v>
      </c>
      <c r="W204" s="92">
        <f>$V$204*$K$204</f>
        <v>0</v>
      </c>
      <c r="X204" s="92">
        <v>0</v>
      </c>
      <c r="Y204" s="92">
        <f>$X$204*$K$204</f>
        <v>0</v>
      </c>
      <c r="Z204" s="92">
        <v>0</v>
      </c>
      <c r="AA204" s="93">
        <f>$Z$204*$K$204</f>
        <v>0</v>
      </c>
      <c r="AR204" s="14" t="s">
        <v>189</v>
      </c>
      <c r="AT204" s="14" t="s">
        <v>86</v>
      </c>
      <c r="AU204" s="14" t="s">
        <v>7</v>
      </c>
      <c r="AY204" s="14" t="s">
        <v>85</v>
      </c>
      <c r="BE204" s="59">
        <f>IF($U$204="základní",$N$204,0)</f>
        <v>0</v>
      </c>
      <c r="BF204" s="59">
        <f>IF($U$204="snížená",$N$204,0)</f>
        <v>0</v>
      </c>
      <c r="BG204" s="59">
        <f>IF($U$204="zákl. přenesená",$N$204,0)</f>
        <v>0</v>
      </c>
      <c r="BH204" s="59">
        <f>IF($U$204="sníž. přenesená",$N$204,0)</f>
        <v>0</v>
      </c>
      <c r="BI204" s="59">
        <f>IF($U$204="nulová",$N$204,0)</f>
        <v>0</v>
      </c>
      <c r="BJ204" s="14" t="s">
        <v>64</v>
      </c>
      <c r="BK204" s="59">
        <f>ROUND($L$204*$K$204,2)</f>
        <v>0</v>
      </c>
      <c r="BL204" s="14" t="s">
        <v>189</v>
      </c>
    </row>
    <row r="205" spans="2:64" s="14" customFormat="1" ht="58.5" customHeight="1">
      <c r="B205" s="15"/>
      <c r="C205" s="114">
        <v>36</v>
      </c>
      <c r="D205" s="86" t="s">
        <v>86</v>
      </c>
      <c r="E205" s="87" t="s">
        <v>202</v>
      </c>
      <c r="F205" s="133" t="s">
        <v>203</v>
      </c>
      <c r="G205" s="134"/>
      <c r="H205" s="134"/>
      <c r="I205" s="134"/>
      <c r="J205" s="88" t="s">
        <v>183</v>
      </c>
      <c r="K205" s="89">
        <v>1</v>
      </c>
      <c r="L205" s="135"/>
      <c r="M205" s="135"/>
      <c r="N205" s="135">
        <f>ROUND($L$205*$K$205,2)</f>
        <v>0</v>
      </c>
      <c r="O205" s="135"/>
      <c r="P205" s="135"/>
      <c r="Q205" s="135"/>
      <c r="R205" s="17"/>
      <c r="T205" s="90"/>
      <c r="U205" s="91" t="s">
        <v>31</v>
      </c>
      <c r="V205" s="92">
        <v>0</v>
      </c>
      <c r="W205" s="92">
        <f>$V$205*$K$205</f>
        <v>0</v>
      </c>
      <c r="X205" s="92">
        <v>0</v>
      </c>
      <c r="Y205" s="92">
        <f>$X$205*$K$205</f>
        <v>0</v>
      </c>
      <c r="Z205" s="92">
        <v>0</v>
      </c>
      <c r="AA205" s="93">
        <f>$Z$205*$K$205</f>
        <v>0</v>
      </c>
      <c r="AR205" s="14" t="s">
        <v>189</v>
      </c>
      <c r="AT205" s="14" t="s">
        <v>86</v>
      </c>
      <c r="AU205" s="14" t="s">
        <v>7</v>
      </c>
      <c r="AY205" s="14" t="s">
        <v>85</v>
      </c>
      <c r="BE205" s="59">
        <f>IF($U$205="základní",$N$205,0)</f>
        <v>0</v>
      </c>
      <c r="BF205" s="59">
        <f>IF($U$205="snížená",$N$205,0)</f>
        <v>0</v>
      </c>
      <c r="BG205" s="59">
        <f>IF($U$205="zákl. přenesená",$N$205,0)</f>
        <v>0</v>
      </c>
      <c r="BH205" s="59">
        <f>IF($U$205="sníž. přenesená",$N$205,0)</f>
        <v>0</v>
      </c>
      <c r="BI205" s="59">
        <f>IF($U$205="nulová",$N$205,0)</f>
        <v>0</v>
      </c>
      <c r="BJ205" s="14" t="s">
        <v>64</v>
      </c>
      <c r="BK205" s="59">
        <f>ROUND($L$205*$K$205,2)</f>
        <v>0</v>
      </c>
      <c r="BL205" s="14" t="s">
        <v>189</v>
      </c>
    </row>
    <row r="206" spans="2:64" s="14" customFormat="1" ht="27" customHeight="1">
      <c r="B206" s="15"/>
      <c r="C206" s="114">
        <v>37</v>
      </c>
      <c r="D206" s="86" t="s">
        <v>86</v>
      </c>
      <c r="E206" s="87" t="s">
        <v>195</v>
      </c>
      <c r="F206" s="134" t="s">
        <v>196</v>
      </c>
      <c r="G206" s="134"/>
      <c r="H206" s="134"/>
      <c r="I206" s="134"/>
      <c r="J206" s="88" t="s">
        <v>197</v>
      </c>
      <c r="K206" s="89">
        <v>457</v>
      </c>
      <c r="L206" s="135"/>
      <c r="M206" s="135"/>
      <c r="N206" s="135">
        <f>ROUND($L$206*$K$206,2)</f>
        <v>0</v>
      </c>
      <c r="O206" s="135"/>
      <c r="P206" s="135"/>
      <c r="Q206" s="135"/>
      <c r="R206" s="17"/>
      <c r="T206" s="90"/>
      <c r="U206" s="111" t="s">
        <v>31</v>
      </c>
      <c r="V206" s="112">
        <v>0</v>
      </c>
      <c r="W206" s="112">
        <f>$V$206*$K$206</f>
        <v>0</v>
      </c>
      <c r="X206" s="112">
        <v>0</v>
      </c>
      <c r="Y206" s="112">
        <f>$X$206*$K$206</f>
        <v>0</v>
      </c>
      <c r="Z206" s="112">
        <v>0</v>
      </c>
      <c r="AA206" s="113">
        <f>$Z$206*$K$206</f>
        <v>0</v>
      </c>
      <c r="AR206" s="14" t="s">
        <v>189</v>
      </c>
      <c r="AT206" s="14" t="s">
        <v>86</v>
      </c>
      <c r="AU206" s="14" t="s">
        <v>7</v>
      </c>
      <c r="AY206" s="14" t="s">
        <v>85</v>
      </c>
      <c r="BE206" s="59">
        <f>IF($U$206="základní",$N$206,0)</f>
        <v>0</v>
      </c>
      <c r="BF206" s="59">
        <f>IF($U$206="snížená",$N$206,0)</f>
        <v>0</v>
      </c>
      <c r="BG206" s="59">
        <f>IF($U$206="zákl. přenesená",$N$206,0)</f>
        <v>0</v>
      </c>
      <c r="BH206" s="59">
        <f>IF($U$206="sníž. přenesená",$N$206,0)</f>
        <v>0</v>
      </c>
      <c r="BI206" s="59">
        <f>IF($U$206="nulová",$N$206,0)</f>
        <v>0</v>
      </c>
      <c r="BJ206" s="14" t="s">
        <v>64</v>
      </c>
      <c r="BK206" s="59">
        <f>ROUND($L$206*$K$206,2)</f>
        <v>0</v>
      </c>
      <c r="BL206" s="14" t="s">
        <v>189</v>
      </c>
    </row>
    <row r="207" spans="2:64" s="14" customFormat="1" ht="7.5" customHeight="1">
      <c r="B207" s="40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2"/>
    </row>
  </sheetData>
  <sheetProtection selectLockedCells="1" selectUnlockedCells="1"/>
  <mergeCells count="221">
    <mergeCell ref="F206:I206"/>
    <mergeCell ref="L206:M206"/>
    <mergeCell ref="N206:Q206"/>
    <mergeCell ref="F205:I205"/>
    <mergeCell ref="L205:M205"/>
    <mergeCell ref="N205:Q205"/>
    <mergeCell ref="F172:I172"/>
    <mergeCell ref="L172:M172"/>
    <mergeCell ref="N172:Q172"/>
    <mergeCell ref="F204:I204"/>
    <mergeCell ref="L204:M204"/>
    <mergeCell ref="N204:Q204"/>
    <mergeCell ref="F201:I201"/>
    <mergeCell ref="L201:M201"/>
    <mergeCell ref="N201:Q201"/>
    <mergeCell ref="N202:Q202"/>
    <mergeCell ref="F203:I203"/>
    <mergeCell ref="L203:M203"/>
    <mergeCell ref="N203:Q203"/>
    <mergeCell ref="F199:I199"/>
    <mergeCell ref="L199:M199"/>
    <mergeCell ref="N199:Q199"/>
    <mergeCell ref="N192:Q192"/>
    <mergeCell ref="F193:I193"/>
    <mergeCell ref="L193:M193"/>
    <mergeCell ref="N193:Q193"/>
    <mergeCell ref="N194:Q194"/>
    <mergeCell ref="F196:I196"/>
    <mergeCell ref="L196:M196"/>
    <mergeCell ref="N196:Q196"/>
    <mergeCell ref="F197:I197"/>
    <mergeCell ref="L197:M197"/>
    <mergeCell ref="N197:Q197"/>
    <mergeCell ref="N195:Q195"/>
    <mergeCell ref="F188:I188"/>
    <mergeCell ref="F189:I189"/>
    <mergeCell ref="F190:I190"/>
    <mergeCell ref="L190:M190"/>
    <mergeCell ref="N190:Q190"/>
    <mergeCell ref="F191:I191"/>
    <mergeCell ref="N184:Q184"/>
    <mergeCell ref="F185:I185"/>
    <mergeCell ref="L185:M185"/>
    <mergeCell ref="N185:Q185"/>
    <mergeCell ref="F186:I186"/>
    <mergeCell ref="F187:I187"/>
    <mergeCell ref="F178:I178"/>
    <mergeCell ref="F179:I179"/>
    <mergeCell ref="F180:I180"/>
    <mergeCell ref="F181:I181"/>
    <mergeCell ref="F182:I182"/>
    <mergeCell ref="F183:I183"/>
    <mergeCell ref="F175:I175"/>
    <mergeCell ref="L175:M175"/>
    <mergeCell ref="N175:Q175"/>
    <mergeCell ref="F176:I176"/>
    <mergeCell ref="F177:I177"/>
    <mergeCell ref="F174:I174"/>
    <mergeCell ref="L174:M174"/>
    <mergeCell ref="N174:Q174"/>
    <mergeCell ref="F169:I169"/>
    <mergeCell ref="F170:I170"/>
    <mergeCell ref="L170:M170"/>
    <mergeCell ref="N170:Q170"/>
    <mergeCell ref="F171:I171"/>
    <mergeCell ref="L171:M171"/>
    <mergeCell ref="N171:Q171"/>
    <mergeCell ref="F168:I168"/>
    <mergeCell ref="L168:M168"/>
    <mergeCell ref="N168:Q168"/>
    <mergeCell ref="N165:Q165"/>
    <mergeCell ref="F166:I166"/>
    <mergeCell ref="L166:M166"/>
    <mergeCell ref="N166:Q166"/>
    <mergeCell ref="F173:I173"/>
    <mergeCell ref="L173:M173"/>
    <mergeCell ref="N173:Q173"/>
    <mergeCell ref="F163:I163"/>
    <mergeCell ref="L163:M163"/>
    <mergeCell ref="N163:Q163"/>
    <mergeCell ref="F164:I164"/>
    <mergeCell ref="L164:M164"/>
    <mergeCell ref="N164:Q164"/>
    <mergeCell ref="F167:I167"/>
    <mergeCell ref="L167:M167"/>
    <mergeCell ref="N167:Q167"/>
    <mergeCell ref="F153:I153"/>
    <mergeCell ref="F154:I154"/>
    <mergeCell ref="L154:M154"/>
    <mergeCell ref="N159:Q159"/>
    <mergeCell ref="F160:I160"/>
    <mergeCell ref="L160:M160"/>
    <mergeCell ref="N160:Q160"/>
    <mergeCell ref="F161:I161"/>
    <mergeCell ref="F162:I162"/>
    <mergeCell ref="L162:M162"/>
    <mergeCell ref="N162:Q162"/>
    <mergeCell ref="F157:I157"/>
    <mergeCell ref="L157:M157"/>
    <mergeCell ref="N157:Q157"/>
    <mergeCell ref="F158:I158"/>
    <mergeCell ref="L158:M158"/>
    <mergeCell ref="N158:Q158"/>
    <mergeCell ref="F138:I138"/>
    <mergeCell ref="F139:I139"/>
    <mergeCell ref="F140:I140"/>
    <mergeCell ref="F141:I141"/>
    <mergeCell ref="F136:I136"/>
    <mergeCell ref="L136:M136"/>
    <mergeCell ref="N136:Q136"/>
    <mergeCell ref="F137:I137"/>
    <mergeCell ref="L137:M137"/>
    <mergeCell ref="N137:Q137"/>
    <mergeCell ref="F133:I133"/>
    <mergeCell ref="L133:M133"/>
    <mergeCell ref="N133:Q133"/>
    <mergeCell ref="F134:I134"/>
    <mergeCell ref="F135:I135"/>
    <mergeCell ref="N128:Q128"/>
    <mergeCell ref="F129:I129"/>
    <mergeCell ref="F130:I130"/>
    <mergeCell ref="F131:I131"/>
    <mergeCell ref="F132:I132"/>
    <mergeCell ref="F127:I127"/>
    <mergeCell ref="F128:I128"/>
    <mergeCell ref="L128:M128"/>
    <mergeCell ref="F123:I123"/>
    <mergeCell ref="L123:M123"/>
    <mergeCell ref="N123:Q123"/>
    <mergeCell ref="F124:I124"/>
    <mergeCell ref="F125:I125"/>
    <mergeCell ref="F126:I126"/>
    <mergeCell ref="F119:I119"/>
    <mergeCell ref="L119:M119"/>
    <mergeCell ref="N119:Q119"/>
    <mergeCell ref="N120:Q120"/>
    <mergeCell ref="N121:Q121"/>
    <mergeCell ref="N122:Q122"/>
    <mergeCell ref="L104:Q104"/>
    <mergeCell ref="C110:Q110"/>
    <mergeCell ref="F112:P112"/>
    <mergeCell ref="M114:P114"/>
    <mergeCell ref="M116:Q116"/>
    <mergeCell ref="M117:Q117"/>
    <mergeCell ref="D100:H100"/>
    <mergeCell ref="N100:Q100"/>
    <mergeCell ref="D101:M101"/>
    <mergeCell ref="N101:Q101"/>
    <mergeCell ref="D102:M102"/>
    <mergeCell ref="N102:Q102"/>
    <mergeCell ref="N94:Q94"/>
    <mergeCell ref="N95:Q95"/>
    <mergeCell ref="N96:Q96"/>
    <mergeCell ref="N97:Q97"/>
    <mergeCell ref="N99:Q99"/>
    <mergeCell ref="N89:Q89"/>
    <mergeCell ref="N90:Q90"/>
    <mergeCell ref="N91:Q91"/>
    <mergeCell ref="N92:Q92"/>
    <mergeCell ref="N93:Q93"/>
    <mergeCell ref="M82:Q82"/>
    <mergeCell ref="M83:Q83"/>
    <mergeCell ref="C85:G85"/>
    <mergeCell ref="N85:Q85"/>
    <mergeCell ref="N87:Q87"/>
    <mergeCell ref="N88:Q88"/>
    <mergeCell ref="H32:J32"/>
    <mergeCell ref="M32:P32"/>
    <mergeCell ref="L34:P34"/>
    <mergeCell ref="C76:Q76"/>
    <mergeCell ref="F78:P78"/>
    <mergeCell ref="M80:P80"/>
    <mergeCell ref="H29:J29"/>
    <mergeCell ref="M29:P29"/>
    <mergeCell ref="H30:J30"/>
    <mergeCell ref="M30:P30"/>
    <mergeCell ref="H31:J31"/>
    <mergeCell ref="M31:P31"/>
    <mergeCell ref="M24:P24"/>
    <mergeCell ref="M26:P26"/>
    <mergeCell ref="H28:J28"/>
    <mergeCell ref="M28:P28"/>
    <mergeCell ref="O10:P10"/>
    <mergeCell ref="O11:P11"/>
    <mergeCell ref="O13:P13"/>
    <mergeCell ref="O14:P14"/>
    <mergeCell ref="O16:P16"/>
    <mergeCell ref="O17:P17"/>
    <mergeCell ref="H1:K1"/>
    <mergeCell ref="C2:Q2"/>
    <mergeCell ref="S2:AC2"/>
    <mergeCell ref="C4:Q4"/>
    <mergeCell ref="F6:P6"/>
    <mergeCell ref="O8:P8"/>
    <mergeCell ref="O19:P19"/>
    <mergeCell ref="O20:P20"/>
    <mergeCell ref="M23:P23"/>
    <mergeCell ref="F142:I142"/>
    <mergeCell ref="L142:M142"/>
    <mergeCell ref="N142:Q142"/>
    <mergeCell ref="F143:I143"/>
    <mergeCell ref="F145:I145"/>
    <mergeCell ref="L145:M145"/>
    <mergeCell ref="N145:Q145"/>
    <mergeCell ref="F146:I146"/>
    <mergeCell ref="F200:I200"/>
    <mergeCell ref="F198:I198"/>
    <mergeCell ref="F149:I149"/>
    <mergeCell ref="L149:M149"/>
    <mergeCell ref="N149:Q149"/>
    <mergeCell ref="N148:Q148"/>
    <mergeCell ref="N154:Q154"/>
    <mergeCell ref="F155:I155"/>
    <mergeCell ref="L155:M155"/>
    <mergeCell ref="N155:Q155"/>
    <mergeCell ref="F156:I156"/>
    <mergeCell ref="L156:M156"/>
    <mergeCell ref="N156:Q156"/>
    <mergeCell ref="F150:I150"/>
    <mergeCell ref="F151:I151"/>
    <mergeCell ref="F152:I152"/>
  </mergeCells>
  <hyperlinks>
    <hyperlink ref="F1" location="C2" display="1) Krycí list rozpočtu" xr:uid="{00000000-0004-0000-0000-000000000000}"/>
    <hyperlink ref="H1" location="C85" display="2) Rekapitulace rozpočtu" xr:uid="{00000000-0004-0000-0000-000001000000}"/>
    <hyperlink ref="L1" location="C120" display="3) Rozpočet" xr:uid="{00000000-0004-0000-0000-000002000000}"/>
  </hyperlinks>
  <pageMargins left="0.59027777777777779" right="0.59027777777777779" top="0.59027777777777779" bottom="0.59027777777777779" header="0.51180555555555551" footer="0"/>
  <pageSetup paperSize="9" firstPageNumber="0" fitToHeight="100" orientation="portrait" horizontalDpi="300" verticalDpi="300" r:id="rId1"/>
  <headerFooter alignWithMargins="0"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Pivonka Lukáš</dc:creator>
  <cp:keywords/>
  <dc:description/>
  <cp:lastModifiedBy>MAS</cp:lastModifiedBy>
  <cp:revision/>
  <dcterms:created xsi:type="dcterms:W3CDTF">2017-04-18T10:26:32Z</dcterms:created>
  <dcterms:modified xsi:type="dcterms:W3CDTF">2017-06-05T12:52:44Z</dcterms:modified>
  <cp:category/>
  <cp:contentStatus/>
</cp:coreProperties>
</file>